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Оборудование" sheetId="2" state="visible" r:id="rId2"/>
    <sheet xmlns:r="http://schemas.openxmlformats.org/officeDocument/2006/relationships" name="Аренды" sheetId="3" state="visible" r:id="rId3"/>
    <sheet xmlns:r="http://schemas.openxmlformats.org/officeDocument/2006/relationships" name="Итоги" sheetId="4" state="visible" r:id="rId4"/>
  </sheets>
  <definedNames>
    <definedName name="_xlnm._FilterDatabase" localSheetId="2" hidden="1">'Аренды'!$A$1:$N$301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₽&quot;"/>
    <numFmt numFmtId="165" formatCode="yyyy-mm-dd"/>
    <numFmt numFmtId="166" formatCode="DD.MM.YYYY"/>
    <numFmt numFmtId="167" formatCode="MMMM YYYY"/>
  </numFmts>
  <fonts count="8">
    <font>
      <name val="Calibri"/>
      <family val="2"/>
      <color theme="1"/>
      <sz val="11"/>
      <scheme val="minor"/>
    </font>
    <font>
      <b val="1"/>
      <color rgb="000B3D91"/>
      <sz val="18"/>
    </font>
    <font>
      <color rgb="005F6B7A"/>
      <sz val="11"/>
    </font>
    <font>
      <color rgb="001A73E8"/>
      <u val="single"/>
    </font>
    <font>
      <color rgb="005F6B7A"/>
    </font>
    <font>
      <b val="1"/>
      <color rgb="00FFFFFF"/>
    </font>
    <font>
      <b val="1"/>
      <color rgb="000B3D91"/>
      <sz val="16"/>
    </font>
    <font>
      <b val="1"/>
    </font>
  </fonts>
  <fills count="5">
    <fill>
      <patternFill/>
    </fill>
    <fill>
      <patternFill patternType="gray125"/>
    </fill>
    <fill>
      <patternFill patternType="solid">
        <fgColor rgb="000B3D91"/>
      </patternFill>
    </fill>
    <fill>
      <patternFill patternType="solid">
        <fgColor rgb="00FFFFFF"/>
      </patternFill>
    </fill>
    <fill>
      <patternFill patternType="solid">
        <fgColor rgb="00F2F6FD"/>
      </patternFill>
    </fill>
  </fills>
  <borders count="2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6" fontId="0" fillId="3" borderId="1" pivotButton="0" quotePrefix="0" xfId="0"/>
    <xf numFmtId="0" fontId="6" fillId="0" borderId="0" pivotButton="0" quotePrefix="0" xfId="0"/>
    <xf numFmtId="167" fontId="0" fillId="3" borderId="1" pivotButton="0" quotePrefix="0" xfId="0"/>
    <xf numFmtId="0" fontId="0" fillId="0" borderId="1" pivotButton="0" quotePrefix="0" xfId="0"/>
    <xf numFmtId="164" fontId="7" fillId="4" borderId="1" pivotButton="0" quotePrefix="0" xfId="0"/>
    <xf numFmtId="1" fontId="7" fillId="4" borderId="1" pivotButton="0" quotePrefix="0" xfId="0"/>
  </cellXfs>
  <cellStyles count="1">
    <cellStyle name="Normal" xfId="0" builtinId="0" hidden="0"/>
  </cellStyles>
  <dxfs count="3">
    <dxf>
      <font>
        <b val="1"/>
        <color rgb="00B26A00"/>
      </font>
    </dxf>
    <dxf>
      <font>
        <b val="1"/>
        <color rgb="001E8E3E"/>
      </font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ikacrm.com/?utm_source=shablon&amp;utm_medium=xlsx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rentikacrm.com/?utm_source=shablon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Шаблон учёта проката</t>
        </is>
      </c>
    </row>
    <row r="2">
      <c r="A2" s="2" t="inlineStr">
        <is>
          <t>Бесплатно от Rentika — программы для учёта проката.</t>
        </is>
      </c>
    </row>
    <row r="3">
      <c r="A3" t="inlineStr"/>
    </row>
    <row r="4">
      <c r="A4" t="inlineStr">
        <is>
          <t>1. «Оборудование» — заведите каждую единицу: инвентарный номер, название, цену за сутки и залог.</t>
        </is>
      </c>
    </row>
    <row r="5">
      <c r="A5" t="inlineStr">
        <is>
          <t xml:space="preserve">   Одинаковым вещам дайте разные номера: П-1, П-2 — так видно, какая именно на руках.</t>
        </is>
      </c>
    </row>
    <row r="6">
      <c r="A6" t="inlineStr">
        <is>
          <t>2. «Аренды» — одна строка = одна аренда. Белые ячейки заполняете вы, голубые считаются сами:</t>
        </is>
      </c>
    </row>
    <row r="7">
      <c r="A7" t="inlineStr">
        <is>
          <t xml:space="preserve">   название вещи, число суток, сумма, долг и просрочка.</t>
        </is>
      </c>
    </row>
    <row r="8">
      <c r="A8" t="inlineStr">
        <is>
          <t>3. Статус аренды — «выдано» или «возвращено». Просроченные строки подсвечиваются красным.</t>
        </is>
      </c>
    </row>
    <row r="9">
      <c r="A9" t="inlineStr">
        <is>
          <t>4. «Итоги» — выручка за выбранный месяц, что на руках, просрочки, залоги и долги.</t>
        </is>
      </c>
    </row>
    <row r="10">
      <c r="A10" t="inlineStr"/>
    </row>
    <row r="11">
      <c r="A11" t="inlineStr">
        <is>
          <t>Чего таблица не умеет: предупредить о двойной брони, напомнить клиенту о возврате,</t>
        </is>
      </c>
    </row>
    <row r="12">
      <c r="A12" t="inlineStr">
        <is>
          <t>напечатать договор и акты, принять онлайн-бронь. Когда это понадобится — попробуйте Rentika:</t>
        </is>
      </c>
    </row>
    <row r="13">
      <c r="A13" s="3" t="inlineStr">
        <is>
          <t>https://rentikacrm.com/?utm_source=shablon&amp;utm_medium=xlsx</t>
        </is>
      </c>
    </row>
    <row r="14">
      <c r="A14" t="inlineStr"/>
    </row>
    <row r="15">
      <c r="A15" s="4" t="inlineStr">
        <is>
          <t>Договор проката с актами — бесплатный конструктор: https://rentikacrm.com/dogovor-prokata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4" customWidth="1" min="4" max="4"/>
    <col width="12" customWidth="1" min="5" max="5"/>
    <col width="16" customWidth="1" min="6" max="6"/>
    <col width="14" customWidth="1" min="7" max="7"/>
    <col width="13" customWidth="1" min="8" max="8"/>
    <col width="14" customWidth="1" min="9" max="9"/>
  </cols>
  <sheetData>
    <row r="1" ht="30" customHeight="1">
      <c r="A1" s="5" t="inlineStr">
        <is>
          <t>Инв. номер</t>
        </is>
      </c>
      <c r="B1" s="5" t="inlineStr">
        <is>
          <t>Название</t>
        </is>
      </c>
      <c r="C1" s="5" t="inlineStr">
        <is>
          <t>Категория</t>
        </is>
      </c>
      <c r="D1" s="5" t="inlineStr">
        <is>
          <t>Цена за сутки</t>
        </is>
      </c>
      <c r="E1" s="5" t="inlineStr">
        <is>
          <t>Залог</t>
        </is>
      </c>
      <c r="F1" s="5" t="inlineStr">
        <is>
          <t>Стоимость вещи</t>
        </is>
      </c>
      <c r="G1" s="5" t="inlineStr">
        <is>
          <t>Статус</t>
        </is>
      </c>
      <c r="H1" s="5" t="inlineStr">
        <is>
          <t>Аренд всего</t>
        </is>
      </c>
      <c r="I1" s="5" t="inlineStr">
        <is>
          <t>Выручка</t>
        </is>
      </c>
    </row>
    <row r="2">
      <c r="A2" s="6" t="inlineStr">
        <is>
          <t>П-1</t>
        </is>
      </c>
      <c r="B2" s="6" t="inlineStr">
        <is>
          <t>Перфоратор</t>
        </is>
      </c>
      <c r="C2" s="6" t="inlineStr">
        <is>
          <t>Инструмент</t>
        </is>
      </c>
      <c r="D2" s="7" t="n">
        <v>900</v>
      </c>
      <c r="E2" s="7" t="n">
        <v>5000</v>
      </c>
      <c r="F2" s="7" t="n">
        <v>15000</v>
      </c>
      <c r="G2" s="8">
        <f>IF(A2="","",IF(COUNTIFS('Аренды'!$C:$C,A2,'Аренды'!$K:$K,"выдано")&gt;0,"на руках","свободно"))</f>
        <v/>
      </c>
      <c r="H2" s="8">
        <f>IF(A2="","",COUNTIF('Аренды'!$C:$C,A2))</f>
        <v/>
      </c>
      <c r="I2" s="9">
        <f>IF(A2="","",SUMIF('Аренды'!$C:$C,A2,'Аренды'!$I:$I))</f>
        <v/>
      </c>
    </row>
    <row r="3">
      <c r="A3" s="6" t="inlineStr">
        <is>
          <t>П-2</t>
        </is>
      </c>
      <c r="B3" s="6" t="inlineStr">
        <is>
          <t>Перфоратор</t>
        </is>
      </c>
      <c r="C3" s="6" t="inlineStr">
        <is>
          <t>Инструмент</t>
        </is>
      </c>
      <c r="D3" s="7" t="n">
        <v>900</v>
      </c>
      <c r="E3" s="7" t="n">
        <v>5000</v>
      </c>
      <c r="F3" s="7" t="n">
        <v>15000</v>
      </c>
      <c r="G3" s="8">
        <f>IF(A3="","",IF(COUNTIFS('Аренды'!$C:$C,A3,'Аренды'!$K:$K,"выдано")&gt;0,"на руках","свободно"))</f>
        <v/>
      </c>
      <c r="H3" s="8">
        <f>IF(A3="","",COUNTIF('Аренды'!$C:$C,A3))</f>
        <v/>
      </c>
      <c r="I3" s="9">
        <f>IF(A3="","",SUMIF('Аренды'!$C:$C,A3,'Аренды'!$I:$I))</f>
        <v/>
      </c>
    </row>
    <row r="4">
      <c r="A4" s="6" t="inlineStr">
        <is>
          <t>Ш-1</t>
        </is>
      </c>
      <c r="B4" s="6" t="inlineStr">
        <is>
          <t>Шуруповёрт аккумуляторный</t>
        </is>
      </c>
      <c r="C4" s="6" t="inlineStr">
        <is>
          <t>Инструмент</t>
        </is>
      </c>
      <c r="D4" s="7" t="n">
        <v>600</v>
      </c>
      <c r="E4" s="7" t="n">
        <v>3000</v>
      </c>
      <c r="F4" s="7" t="n">
        <v>9000</v>
      </c>
      <c r="G4" s="8">
        <f>IF(A4="","",IF(COUNTIFS('Аренды'!$C:$C,A4,'Аренды'!$K:$K,"выдано")&gt;0,"на руках","свободно"))</f>
        <v/>
      </c>
      <c r="H4" s="8">
        <f>IF(A4="","",COUNTIF('Аренды'!$C:$C,A4))</f>
        <v/>
      </c>
      <c r="I4" s="9">
        <f>IF(A4="","",SUMIF('Аренды'!$C:$C,A4,'Аренды'!$I:$I))</f>
        <v/>
      </c>
    </row>
    <row r="5">
      <c r="A5" s="6" t="inlineStr">
        <is>
          <t>В-1</t>
        </is>
      </c>
      <c r="B5" s="6" t="inlineStr">
        <is>
          <t>Виброплита</t>
        </is>
      </c>
      <c r="C5" s="6" t="inlineStr">
        <is>
          <t>Строительное</t>
        </is>
      </c>
      <c r="D5" s="7" t="n">
        <v>1500</v>
      </c>
      <c r="E5" s="7" t="n">
        <v>10000</v>
      </c>
      <c r="F5" s="7" t="n">
        <v>45000</v>
      </c>
      <c r="G5" s="8">
        <f>IF(A5="","",IF(COUNTIFS('Аренды'!$C:$C,A5,'Аренды'!$K:$K,"выдано")&gt;0,"на руках","свободно"))</f>
        <v/>
      </c>
      <c r="H5" s="8">
        <f>IF(A5="","",COUNTIF('Аренды'!$C:$C,A5))</f>
        <v/>
      </c>
      <c r="I5" s="9">
        <f>IF(A5="","",SUMIF('Аренды'!$C:$C,A5,'Аренды'!$I:$I))</f>
        <v/>
      </c>
    </row>
    <row r="6">
      <c r="A6" s="6" t="inlineStr">
        <is>
          <t>С-1</t>
        </is>
      </c>
      <c r="B6" s="6" t="inlineStr">
        <is>
          <t>Сапборд с веслом</t>
        </is>
      </c>
      <c r="C6" s="6" t="inlineStr">
        <is>
          <t>Снаряжение</t>
        </is>
      </c>
      <c r="D6" s="7" t="n">
        <v>1500</v>
      </c>
      <c r="E6" s="7" t="n">
        <v>8000</v>
      </c>
      <c r="F6" s="7" t="n">
        <v>30000</v>
      </c>
      <c r="G6" s="8">
        <f>IF(A6="","",IF(COUNTIFS('Аренды'!$C:$C,A6,'Аренды'!$K:$K,"выдано")&gt;0,"на руках","свободно"))</f>
        <v/>
      </c>
      <c r="H6" s="8">
        <f>IF(A6="","",COUNTIF('Аренды'!$C:$C,A6))</f>
        <v/>
      </c>
      <c r="I6" s="9">
        <f>IF(A6="","",SUMIF('Аренды'!$C:$C,A6,'Аренды'!$I:$I))</f>
        <v/>
      </c>
    </row>
    <row r="7">
      <c r="A7" s="6" t="inlineStr">
        <is>
          <t>Л-1</t>
        </is>
      </c>
      <c r="B7" s="6" t="inlineStr">
        <is>
          <t>Лыжи с ботинками</t>
        </is>
      </c>
      <c r="C7" s="6" t="inlineStr">
        <is>
          <t>Снаряжение</t>
        </is>
      </c>
      <c r="D7" s="7" t="n">
        <v>1000</v>
      </c>
      <c r="E7" s="7" t="n">
        <v>6000</v>
      </c>
      <c r="F7" s="7" t="n">
        <v>25000</v>
      </c>
      <c r="G7" s="8">
        <f>IF(A7="","",IF(COUNTIFS('Аренды'!$C:$C,A7,'Аренды'!$K:$K,"выдано")&gt;0,"на руках","свободно"))</f>
        <v/>
      </c>
      <c r="H7" s="8">
        <f>IF(A7="","",COUNTIF('Аренды'!$C:$C,A7))</f>
        <v/>
      </c>
      <c r="I7" s="9">
        <f>IF(A7="","",SUMIF('Аренды'!$C:$C,A7,'Аренды'!$I:$I))</f>
        <v/>
      </c>
    </row>
    <row r="8">
      <c r="A8" s="6" t="n"/>
      <c r="B8" s="6" t="n"/>
      <c r="C8" s="6" t="n"/>
      <c r="D8" s="7" t="n"/>
      <c r="E8" s="7" t="n"/>
      <c r="F8" s="7" t="n"/>
      <c r="G8" s="8">
        <f>IF(A8="","",IF(COUNTIFS('Аренды'!$C:$C,A8,'Аренды'!$K:$K,"выдано")&gt;0,"на руках","свободно"))</f>
        <v/>
      </c>
      <c r="H8" s="8">
        <f>IF(A8="","",COUNTIF('Аренды'!$C:$C,A8))</f>
        <v/>
      </c>
      <c r="I8" s="9">
        <f>IF(A8="","",SUMIF('Аренды'!$C:$C,A8,'Аренды'!$I:$I))</f>
        <v/>
      </c>
    </row>
    <row r="9">
      <c r="A9" s="6" t="n"/>
      <c r="B9" s="6" t="n"/>
      <c r="C9" s="6" t="n"/>
      <c r="D9" s="7" t="n"/>
      <c r="E9" s="7" t="n"/>
      <c r="F9" s="7" t="n"/>
      <c r="G9" s="8">
        <f>IF(A9="","",IF(COUNTIFS('Аренды'!$C:$C,A9,'Аренды'!$K:$K,"выдано")&gt;0,"на руках","свободно"))</f>
        <v/>
      </c>
      <c r="H9" s="8">
        <f>IF(A9="","",COUNTIF('Аренды'!$C:$C,A9))</f>
        <v/>
      </c>
      <c r="I9" s="9">
        <f>IF(A9="","",SUMIF('Аренды'!$C:$C,A9,'Аренды'!$I:$I))</f>
        <v/>
      </c>
    </row>
    <row r="10">
      <c r="A10" s="6" t="n"/>
      <c r="B10" s="6" t="n"/>
      <c r="C10" s="6" t="n"/>
      <c r="D10" s="7" t="n"/>
      <c r="E10" s="7" t="n"/>
      <c r="F10" s="7" t="n"/>
      <c r="G10" s="8">
        <f>IF(A10="","",IF(COUNTIFS('Аренды'!$C:$C,A10,'Аренды'!$K:$K,"выдано")&gt;0,"на руках","свободно"))</f>
        <v/>
      </c>
      <c r="H10" s="8">
        <f>IF(A10="","",COUNTIF('Аренды'!$C:$C,A10))</f>
        <v/>
      </c>
      <c r="I10" s="9">
        <f>IF(A10="","",SUMIF('Аренды'!$C:$C,A10,'Аренды'!$I:$I))</f>
        <v/>
      </c>
    </row>
    <row r="11">
      <c r="A11" s="6" t="n"/>
      <c r="B11" s="6" t="n"/>
      <c r="C11" s="6" t="n"/>
      <c r="D11" s="7" t="n"/>
      <c r="E11" s="7" t="n"/>
      <c r="F11" s="7" t="n"/>
      <c r="G11" s="8">
        <f>IF(A11="","",IF(COUNTIFS('Аренды'!$C:$C,A11,'Аренды'!$K:$K,"выдано")&gt;0,"на руках","свободно"))</f>
        <v/>
      </c>
      <c r="H11" s="8">
        <f>IF(A11="","",COUNTIF('Аренды'!$C:$C,A11))</f>
        <v/>
      </c>
      <c r="I11" s="9">
        <f>IF(A11="","",SUMIF('Аренды'!$C:$C,A11,'Аренды'!$I:$I))</f>
        <v/>
      </c>
    </row>
    <row r="12">
      <c r="A12" s="6" t="n"/>
      <c r="B12" s="6" t="n"/>
      <c r="C12" s="6" t="n"/>
      <c r="D12" s="7" t="n"/>
      <c r="E12" s="7" t="n"/>
      <c r="F12" s="7" t="n"/>
      <c r="G12" s="8">
        <f>IF(A12="","",IF(COUNTIFS('Аренды'!$C:$C,A12,'Аренды'!$K:$K,"выдано")&gt;0,"на руках","свободно"))</f>
        <v/>
      </c>
      <c r="H12" s="8">
        <f>IF(A12="","",COUNTIF('Аренды'!$C:$C,A12))</f>
        <v/>
      </c>
      <c r="I12" s="9">
        <f>IF(A12="","",SUMIF('Аренды'!$C:$C,A12,'Аренды'!$I:$I))</f>
        <v/>
      </c>
    </row>
    <row r="13">
      <c r="A13" s="6" t="n"/>
      <c r="B13" s="6" t="n"/>
      <c r="C13" s="6" t="n"/>
      <c r="D13" s="7" t="n"/>
      <c r="E13" s="7" t="n"/>
      <c r="F13" s="7" t="n"/>
      <c r="G13" s="8">
        <f>IF(A13="","",IF(COUNTIFS('Аренды'!$C:$C,A13,'Аренды'!$K:$K,"выдано")&gt;0,"на руках","свободно"))</f>
        <v/>
      </c>
      <c r="H13" s="8">
        <f>IF(A13="","",COUNTIF('Аренды'!$C:$C,A13))</f>
        <v/>
      </c>
      <c r="I13" s="9">
        <f>IF(A13="","",SUMIF('Аренды'!$C:$C,A13,'Аренды'!$I:$I))</f>
        <v/>
      </c>
    </row>
    <row r="14">
      <c r="A14" s="6" t="n"/>
      <c r="B14" s="6" t="n"/>
      <c r="C14" s="6" t="n"/>
      <c r="D14" s="7" t="n"/>
      <c r="E14" s="7" t="n"/>
      <c r="F14" s="7" t="n"/>
      <c r="G14" s="8">
        <f>IF(A14="","",IF(COUNTIFS('Аренды'!$C:$C,A14,'Аренды'!$K:$K,"выдано")&gt;0,"на руках","свободно"))</f>
        <v/>
      </c>
      <c r="H14" s="8">
        <f>IF(A14="","",COUNTIF('Аренды'!$C:$C,A14))</f>
        <v/>
      </c>
      <c r="I14" s="9">
        <f>IF(A14="","",SUMIF('Аренды'!$C:$C,A14,'Аренды'!$I:$I))</f>
        <v/>
      </c>
    </row>
    <row r="15">
      <c r="A15" s="6" t="n"/>
      <c r="B15" s="6" t="n"/>
      <c r="C15" s="6" t="n"/>
      <c r="D15" s="7" t="n"/>
      <c r="E15" s="7" t="n"/>
      <c r="F15" s="7" t="n"/>
      <c r="G15" s="8">
        <f>IF(A15="","",IF(COUNTIFS('Аренды'!$C:$C,A15,'Аренды'!$K:$K,"выдано")&gt;0,"на руках","свободно"))</f>
        <v/>
      </c>
      <c r="H15" s="8">
        <f>IF(A15="","",COUNTIF('Аренды'!$C:$C,A15))</f>
        <v/>
      </c>
      <c r="I15" s="9">
        <f>IF(A15="","",SUMIF('Аренды'!$C:$C,A15,'Аренды'!$I:$I))</f>
        <v/>
      </c>
    </row>
    <row r="16">
      <c r="A16" s="6" t="n"/>
      <c r="B16" s="6" t="n"/>
      <c r="C16" s="6" t="n"/>
      <c r="D16" s="7" t="n"/>
      <c r="E16" s="7" t="n"/>
      <c r="F16" s="7" t="n"/>
      <c r="G16" s="8">
        <f>IF(A16="","",IF(COUNTIFS('Аренды'!$C:$C,A16,'Аренды'!$K:$K,"выдано")&gt;0,"на руках","свободно"))</f>
        <v/>
      </c>
      <c r="H16" s="8">
        <f>IF(A16="","",COUNTIF('Аренды'!$C:$C,A16))</f>
        <v/>
      </c>
      <c r="I16" s="9">
        <f>IF(A16="","",SUMIF('Аренды'!$C:$C,A16,'Аренды'!$I:$I))</f>
        <v/>
      </c>
    </row>
    <row r="17">
      <c r="A17" s="6" t="n"/>
      <c r="B17" s="6" t="n"/>
      <c r="C17" s="6" t="n"/>
      <c r="D17" s="7" t="n"/>
      <c r="E17" s="7" t="n"/>
      <c r="F17" s="7" t="n"/>
      <c r="G17" s="8">
        <f>IF(A17="","",IF(COUNTIFS('Аренды'!$C:$C,A17,'Аренды'!$K:$K,"выдано")&gt;0,"на руках","свободно"))</f>
        <v/>
      </c>
      <c r="H17" s="8">
        <f>IF(A17="","",COUNTIF('Аренды'!$C:$C,A17))</f>
        <v/>
      </c>
      <c r="I17" s="9">
        <f>IF(A17="","",SUMIF('Аренды'!$C:$C,A17,'Аренды'!$I:$I))</f>
        <v/>
      </c>
    </row>
    <row r="18">
      <c r="A18" s="6" t="n"/>
      <c r="B18" s="6" t="n"/>
      <c r="C18" s="6" t="n"/>
      <c r="D18" s="7" t="n"/>
      <c r="E18" s="7" t="n"/>
      <c r="F18" s="7" t="n"/>
      <c r="G18" s="8">
        <f>IF(A18="","",IF(COUNTIFS('Аренды'!$C:$C,A18,'Аренды'!$K:$K,"выдано")&gt;0,"на руках","свободно"))</f>
        <v/>
      </c>
      <c r="H18" s="8">
        <f>IF(A18="","",COUNTIF('Аренды'!$C:$C,A18))</f>
        <v/>
      </c>
      <c r="I18" s="9">
        <f>IF(A18="","",SUMIF('Аренды'!$C:$C,A18,'Аренды'!$I:$I))</f>
        <v/>
      </c>
    </row>
    <row r="19">
      <c r="A19" s="6" t="n"/>
      <c r="B19" s="6" t="n"/>
      <c r="C19" s="6" t="n"/>
      <c r="D19" s="7" t="n"/>
      <c r="E19" s="7" t="n"/>
      <c r="F19" s="7" t="n"/>
      <c r="G19" s="8">
        <f>IF(A19="","",IF(COUNTIFS('Аренды'!$C:$C,A19,'Аренды'!$K:$K,"выдано")&gt;0,"на руках","свободно"))</f>
        <v/>
      </c>
      <c r="H19" s="8">
        <f>IF(A19="","",COUNTIF('Аренды'!$C:$C,A19))</f>
        <v/>
      </c>
      <c r="I19" s="9">
        <f>IF(A19="","",SUMIF('Аренды'!$C:$C,A19,'Аренды'!$I:$I))</f>
        <v/>
      </c>
    </row>
    <row r="20">
      <c r="A20" s="6" t="n"/>
      <c r="B20" s="6" t="n"/>
      <c r="C20" s="6" t="n"/>
      <c r="D20" s="7" t="n"/>
      <c r="E20" s="7" t="n"/>
      <c r="F20" s="7" t="n"/>
      <c r="G20" s="8">
        <f>IF(A20="","",IF(COUNTIFS('Аренды'!$C:$C,A20,'Аренды'!$K:$K,"выдано")&gt;0,"на руках","свободно"))</f>
        <v/>
      </c>
      <c r="H20" s="8">
        <f>IF(A20="","",COUNTIF('Аренды'!$C:$C,A20))</f>
        <v/>
      </c>
      <c r="I20" s="9">
        <f>IF(A20="","",SUMIF('Аренды'!$C:$C,A20,'Аренды'!$I:$I))</f>
        <v/>
      </c>
    </row>
    <row r="21">
      <c r="A21" s="6" t="n"/>
      <c r="B21" s="6" t="n"/>
      <c r="C21" s="6" t="n"/>
      <c r="D21" s="7" t="n"/>
      <c r="E21" s="7" t="n"/>
      <c r="F21" s="7" t="n"/>
      <c r="G21" s="8">
        <f>IF(A21="","",IF(COUNTIFS('Аренды'!$C:$C,A21,'Аренды'!$K:$K,"выдано")&gt;0,"на руках","свободно"))</f>
        <v/>
      </c>
      <c r="H21" s="8">
        <f>IF(A21="","",COUNTIF('Аренды'!$C:$C,A21))</f>
        <v/>
      </c>
      <c r="I21" s="9">
        <f>IF(A21="","",SUMIF('Аренды'!$C:$C,A21,'Аренды'!$I:$I))</f>
        <v/>
      </c>
    </row>
    <row r="22">
      <c r="A22" s="6" t="n"/>
      <c r="B22" s="6" t="n"/>
      <c r="C22" s="6" t="n"/>
      <c r="D22" s="7" t="n"/>
      <c r="E22" s="7" t="n"/>
      <c r="F22" s="7" t="n"/>
      <c r="G22" s="8">
        <f>IF(A22="","",IF(COUNTIFS('Аренды'!$C:$C,A22,'Аренды'!$K:$K,"выдано")&gt;0,"на руках","свободно"))</f>
        <v/>
      </c>
      <c r="H22" s="8">
        <f>IF(A22="","",COUNTIF('Аренды'!$C:$C,A22))</f>
        <v/>
      </c>
      <c r="I22" s="9">
        <f>IF(A22="","",SUMIF('Аренды'!$C:$C,A22,'Аренды'!$I:$I))</f>
        <v/>
      </c>
    </row>
    <row r="23">
      <c r="A23" s="6" t="n"/>
      <c r="B23" s="6" t="n"/>
      <c r="C23" s="6" t="n"/>
      <c r="D23" s="7" t="n"/>
      <c r="E23" s="7" t="n"/>
      <c r="F23" s="7" t="n"/>
      <c r="G23" s="8">
        <f>IF(A23="","",IF(COUNTIFS('Аренды'!$C:$C,A23,'Аренды'!$K:$K,"выдано")&gt;0,"на руках","свободно"))</f>
        <v/>
      </c>
      <c r="H23" s="8">
        <f>IF(A23="","",COUNTIF('Аренды'!$C:$C,A23))</f>
        <v/>
      </c>
      <c r="I23" s="9">
        <f>IF(A23="","",SUMIF('Аренды'!$C:$C,A23,'Аренды'!$I:$I))</f>
        <v/>
      </c>
    </row>
    <row r="24">
      <c r="A24" s="6" t="n"/>
      <c r="B24" s="6" t="n"/>
      <c r="C24" s="6" t="n"/>
      <c r="D24" s="7" t="n"/>
      <c r="E24" s="7" t="n"/>
      <c r="F24" s="7" t="n"/>
      <c r="G24" s="8">
        <f>IF(A24="","",IF(COUNTIFS('Аренды'!$C:$C,A24,'Аренды'!$K:$K,"выдано")&gt;0,"на руках","свободно"))</f>
        <v/>
      </c>
      <c r="H24" s="8">
        <f>IF(A24="","",COUNTIF('Аренды'!$C:$C,A24))</f>
        <v/>
      </c>
      <c r="I24" s="9">
        <f>IF(A24="","",SUMIF('Аренды'!$C:$C,A24,'Аренды'!$I:$I))</f>
        <v/>
      </c>
    </row>
    <row r="25">
      <c r="A25" s="6" t="n"/>
      <c r="B25" s="6" t="n"/>
      <c r="C25" s="6" t="n"/>
      <c r="D25" s="7" t="n"/>
      <c r="E25" s="7" t="n"/>
      <c r="F25" s="7" t="n"/>
      <c r="G25" s="8">
        <f>IF(A25="","",IF(COUNTIFS('Аренды'!$C:$C,A25,'Аренды'!$K:$K,"выдано")&gt;0,"на руках","свободно"))</f>
        <v/>
      </c>
      <c r="H25" s="8">
        <f>IF(A25="","",COUNTIF('Аренды'!$C:$C,A25))</f>
        <v/>
      </c>
      <c r="I25" s="9">
        <f>IF(A25="","",SUMIF('Аренды'!$C:$C,A25,'Аренды'!$I:$I))</f>
        <v/>
      </c>
    </row>
    <row r="26">
      <c r="A26" s="6" t="n"/>
      <c r="B26" s="6" t="n"/>
      <c r="C26" s="6" t="n"/>
      <c r="D26" s="7" t="n"/>
      <c r="E26" s="7" t="n"/>
      <c r="F26" s="7" t="n"/>
      <c r="G26" s="8">
        <f>IF(A26="","",IF(COUNTIFS('Аренды'!$C:$C,A26,'Аренды'!$K:$K,"выдано")&gt;0,"на руках","свободно"))</f>
        <v/>
      </c>
      <c r="H26" s="8">
        <f>IF(A26="","",COUNTIF('Аренды'!$C:$C,A26))</f>
        <v/>
      </c>
      <c r="I26" s="9">
        <f>IF(A26="","",SUMIF('Аренды'!$C:$C,A26,'Аренды'!$I:$I))</f>
        <v/>
      </c>
    </row>
    <row r="27">
      <c r="A27" s="6" t="n"/>
      <c r="B27" s="6" t="n"/>
      <c r="C27" s="6" t="n"/>
      <c r="D27" s="7" t="n"/>
      <c r="E27" s="7" t="n"/>
      <c r="F27" s="7" t="n"/>
      <c r="G27" s="8">
        <f>IF(A27="","",IF(COUNTIFS('Аренды'!$C:$C,A27,'Аренды'!$K:$K,"выдано")&gt;0,"на руках","свободно"))</f>
        <v/>
      </c>
      <c r="H27" s="8">
        <f>IF(A27="","",COUNTIF('Аренды'!$C:$C,A27))</f>
        <v/>
      </c>
      <c r="I27" s="9">
        <f>IF(A27="","",SUMIF('Аренды'!$C:$C,A27,'Аренды'!$I:$I))</f>
        <v/>
      </c>
    </row>
    <row r="28">
      <c r="A28" s="6" t="n"/>
      <c r="B28" s="6" t="n"/>
      <c r="C28" s="6" t="n"/>
      <c r="D28" s="7" t="n"/>
      <c r="E28" s="7" t="n"/>
      <c r="F28" s="7" t="n"/>
      <c r="G28" s="8">
        <f>IF(A28="","",IF(COUNTIFS('Аренды'!$C:$C,A28,'Аренды'!$K:$K,"выдано")&gt;0,"на руках","свободно"))</f>
        <v/>
      </c>
      <c r="H28" s="8">
        <f>IF(A28="","",COUNTIF('Аренды'!$C:$C,A28))</f>
        <v/>
      </c>
      <c r="I28" s="9">
        <f>IF(A28="","",SUMIF('Аренды'!$C:$C,A28,'Аренды'!$I:$I))</f>
        <v/>
      </c>
    </row>
    <row r="29">
      <c r="A29" s="6" t="n"/>
      <c r="B29" s="6" t="n"/>
      <c r="C29" s="6" t="n"/>
      <c r="D29" s="7" t="n"/>
      <c r="E29" s="7" t="n"/>
      <c r="F29" s="7" t="n"/>
      <c r="G29" s="8">
        <f>IF(A29="","",IF(COUNTIFS('Аренды'!$C:$C,A29,'Аренды'!$K:$K,"выдано")&gt;0,"на руках","свободно"))</f>
        <v/>
      </c>
      <c r="H29" s="8">
        <f>IF(A29="","",COUNTIF('Аренды'!$C:$C,A29))</f>
        <v/>
      </c>
      <c r="I29" s="9">
        <f>IF(A29="","",SUMIF('Аренды'!$C:$C,A29,'Аренды'!$I:$I))</f>
        <v/>
      </c>
    </row>
    <row r="30">
      <c r="A30" s="6" t="n"/>
      <c r="B30" s="6" t="n"/>
      <c r="C30" s="6" t="n"/>
      <c r="D30" s="7" t="n"/>
      <c r="E30" s="7" t="n"/>
      <c r="F30" s="7" t="n"/>
      <c r="G30" s="8">
        <f>IF(A30="","",IF(COUNTIFS('Аренды'!$C:$C,A30,'Аренды'!$K:$K,"выдано")&gt;0,"на руках","свободно"))</f>
        <v/>
      </c>
      <c r="H30" s="8">
        <f>IF(A30="","",COUNTIF('Аренды'!$C:$C,A30))</f>
        <v/>
      </c>
      <c r="I30" s="9">
        <f>IF(A30="","",SUMIF('Аренды'!$C:$C,A30,'Аренды'!$I:$I))</f>
        <v/>
      </c>
    </row>
    <row r="31">
      <c r="A31" s="6" t="n"/>
      <c r="B31" s="6" t="n"/>
      <c r="C31" s="6" t="n"/>
      <c r="D31" s="7" t="n"/>
      <c r="E31" s="7" t="n"/>
      <c r="F31" s="7" t="n"/>
      <c r="G31" s="8">
        <f>IF(A31="","",IF(COUNTIFS('Аренды'!$C:$C,A31,'Аренды'!$K:$K,"выдано")&gt;0,"на руках","свободно"))</f>
        <v/>
      </c>
      <c r="H31" s="8">
        <f>IF(A31="","",COUNTIF('Аренды'!$C:$C,A31))</f>
        <v/>
      </c>
      <c r="I31" s="9">
        <f>IF(A31="","",SUMIF('Аренды'!$C:$C,A31,'Аренды'!$I:$I))</f>
        <v/>
      </c>
    </row>
    <row r="32">
      <c r="A32" s="6" t="n"/>
      <c r="B32" s="6" t="n"/>
      <c r="C32" s="6" t="n"/>
      <c r="D32" s="7" t="n"/>
      <c r="E32" s="7" t="n"/>
      <c r="F32" s="7" t="n"/>
      <c r="G32" s="8">
        <f>IF(A32="","",IF(COUNTIFS('Аренды'!$C:$C,A32,'Аренды'!$K:$K,"выдано")&gt;0,"на руках","свободно"))</f>
        <v/>
      </c>
      <c r="H32" s="8">
        <f>IF(A32="","",COUNTIF('Аренды'!$C:$C,A32))</f>
        <v/>
      </c>
      <c r="I32" s="9">
        <f>IF(A32="","",SUMIF('Аренды'!$C:$C,A32,'Аренды'!$I:$I))</f>
        <v/>
      </c>
    </row>
    <row r="33">
      <c r="A33" s="6" t="n"/>
      <c r="B33" s="6" t="n"/>
      <c r="C33" s="6" t="n"/>
      <c r="D33" s="7" t="n"/>
      <c r="E33" s="7" t="n"/>
      <c r="F33" s="7" t="n"/>
      <c r="G33" s="8">
        <f>IF(A33="","",IF(COUNTIFS('Аренды'!$C:$C,A33,'Аренды'!$K:$K,"выдано")&gt;0,"на руках","свободно"))</f>
        <v/>
      </c>
      <c r="H33" s="8">
        <f>IF(A33="","",COUNTIF('Аренды'!$C:$C,A33))</f>
        <v/>
      </c>
      <c r="I33" s="9">
        <f>IF(A33="","",SUMIF('Аренды'!$C:$C,A33,'Аренды'!$I:$I))</f>
        <v/>
      </c>
    </row>
    <row r="34">
      <c r="A34" s="6" t="n"/>
      <c r="B34" s="6" t="n"/>
      <c r="C34" s="6" t="n"/>
      <c r="D34" s="7" t="n"/>
      <c r="E34" s="7" t="n"/>
      <c r="F34" s="7" t="n"/>
      <c r="G34" s="8">
        <f>IF(A34="","",IF(COUNTIFS('Аренды'!$C:$C,A34,'Аренды'!$K:$K,"выдано")&gt;0,"на руках","свободно"))</f>
        <v/>
      </c>
      <c r="H34" s="8">
        <f>IF(A34="","",COUNTIF('Аренды'!$C:$C,A34))</f>
        <v/>
      </c>
      <c r="I34" s="9">
        <f>IF(A34="","",SUMIF('Аренды'!$C:$C,A34,'Аренды'!$I:$I))</f>
        <v/>
      </c>
    </row>
    <row r="35">
      <c r="A35" s="6" t="n"/>
      <c r="B35" s="6" t="n"/>
      <c r="C35" s="6" t="n"/>
      <c r="D35" s="7" t="n"/>
      <c r="E35" s="7" t="n"/>
      <c r="F35" s="7" t="n"/>
      <c r="G35" s="8">
        <f>IF(A35="","",IF(COUNTIFS('Аренды'!$C:$C,A35,'Аренды'!$K:$K,"выдано")&gt;0,"на руках","свободно"))</f>
        <v/>
      </c>
      <c r="H35" s="8">
        <f>IF(A35="","",COUNTIF('Аренды'!$C:$C,A35))</f>
        <v/>
      </c>
      <c r="I35" s="9">
        <f>IF(A35="","",SUMIF('Аренды'!$C:$C,A35,'Аренды'!$I:$I))</f>
        <v/>
      </c>
    </row>
    <row r="36">
      <c r="A36" s="6" t="n"/>
      <c r="B36" s="6" t="n"/>
      <c r="C36" s="6" t="n"/>
      <c r="D36" s="7" t="n"/>
      <c r="E36" s="7" t="n"/>
      <c r="F36" s="7" t="n"/>
      <c r="G36" s="8">
        <f>IF(A36="","",IF(COUNTIFS('Аренды'!$C:$C,A36,'Аренды'!$K:$K,"выдано")&gt;0,"на руках","свободно"))</f>
        <v/>
      </c>
      <c r="H36" s="8">
        <f>IF(A36="","",COUNTIF('Аренды'!$C:$C,A36))</f>
        <v/>
      </c>
      <c r="I36" s="9">
        <f>IF(A36="","",SUMIF('Аренды'!$C:$C,A36,'Аренды'!$I:$I))</f>
        <v/>
      </c>
    </row>
    <row r="37">
      <c r="A37" s="6" t="n"/>
      <c r="B37" s="6" t="n"/>
      <c r="C37" s="6" t="n"/>
      <c r="D37" s="7" t="n"/>
      <c r="E37" s="7" t="n"/>
      <c r="F37" s="7" t="n"/>
      <c r="G37" s="8">
        <f>IF(A37="","",IF(COUNTIFS('Аренды'!$C:$C,A37,'Аренды'!$K:$K,"выдано")&gt;0,"на руках","свободно"))</f>
        <v/>
      </c>
      <c r="H37" s="8">
        <f>IF(A37="","",COUNTIF('Аренды'!$C:$C,A37))</f>
        <v/>
      </c>
      <c r="I37" s="9">
        <f>IF(A37="","",SUMIF('Аренды'!$C:$C,A37,'Аренды'!$I:$I))</f>
        <v/>
      </c>
    </row>
    <row r="38">
      <c r="A38" s="6" t="n"/>
      <c r="B38" s="6" t="n"/>
      <c r="C38" s="6" t="n"/>
      <c r="D38" s="7" t="n"/>
      <c r="E38" s="7" t="n"/>
      <c r="F38" s="7" t="n"/>
      <c r="G38" s="8">
        <f>IF(A38="","",IF(COUNTIFS('Аренды'!$C:$C,A38,'Аренды'!$K:$K,"выдано")&gt;0,"на руках","свободно"))</f>
        <v/>
      </c>
      <c r="H38" s="8">
        <f>IF(A38="","",COUNTIF('Аренды'!$C:$C,A38))</f>
        <v/>
      </c>
      <c r="I38" s="9">
        <f>IF(A38="","",SUMIF('Аренды'!$C:$C,A38,'Аренды'!$I:$I))</f>
        <v/>
      </c>
    </row>
    <row r="39">
      <c r="A39" s="6" t="n"/>
      <c r="B39" s="6" t="n"/>
      <c r="C39" s="6" t="n"/>
      <c r="D39" s="7" t="n"/>
      <c r="E39" s="7" t="n"/>
      <c r="F39" s="7" t="n"/>
      <c r="G39" s="8">
        <f>IF(A39="","",IF(COUNTIFS('Аренды'!$C:$C,A39,'Аренды'!$K:$K,"выдано")&gt;0,"на руках","свободно"))</f>
        <v/>
      </c>
      <c r="H39" s="8">
        <f>IF(A39="","",COUNTIF('Аренды'!$C:$C,A39))</f>
        <v/>
      </c>
      <c r="I39" s="9">
        <f>IF(A39="","",SUMIF('Аренды'!$C:$C,A39,'Аренды'!$I:$I))</f>
        <v/>
      </c>
    </row>
    <row r="40">
      <c r="A40" s="6" t="n"/>
      <c r="B40" s="6" t="n"/>
      <c r="C40" s="6" t="n"/>
      <c r="D40" s="7" t="n"/>
      <c r="E40" s="7" t="n"/>
      <c r="F40" s="7" t="n"/>
      <c r="G40" s="8">
        <f>IF(A40="","",IF(COUNTIFS('Аренды'!$C:$C,A40,'Аренды'!$K:$K,"выдано")&gt;0,"на руках","свободно"))</f>
        <v/>
      </c>
      <c r="H40" s="8">
        <f>IF(A40="","",COUNTIF('Аренды'!$C:$C,A40))</f>
        <v/>
      </c>
      <c r="I40" s="9">
        <f>IF(A40="","",SUMIF('Аренды'!$C:$C,A40,'Аренды'!$I:$I))</f>
        <v/>
      </c>
    </row>
    <row r="41">
      <c r="A41" s="6" t="n"/>
      <c r="B41" s="6" t="n"/>
      <c r="C41" s="6" t="n"/>
      <c r="D41" s="7" t="n"/>
      <c r="E41" s="7" t="n"/>
      <c r="F41" s="7" t="n"/>
      <c r="G41" s="8">
        <f>IF(A41="","",IF(COUNTIFS('Аренды'!$C:$C,A41,'Аренды'!$K:$K,"выдано")&gt;0,"на руках","свободно"))</f>
        <v/>
      </c>
      <c r="H41" s="8">
        <f>IF(A41="","",COUNTIF('Аренды'!$C:$C,A41))</f>
        <v/>
      </c>
      <c r="I41" s="9">
        <f>IF(A41="","",SUMIF('Аренды'!$C:$C,A41,'Аренды'!$I:$I))</f>
        <v/>
      </c>
    </row>
    <row r="42">
      <c r="A42" s="6" t="n"/>
      <c r="B42" s="6" t="n"/>
      <c r="C42" s="6" t="n"/>
      <c r="D42" s="7" t="n"/>
      <c r="E42" s="7" t="n"/>
      <c r="F42" s="7" t="n"/>
      <c r="G42" s="8">
        <f>IF(A42="","",IF(COUNTIFS('Аренды'!$C:$C,A42,'Аренды'!$K:$K,"выдано")&gt;0,"на руках","свободно"))</f>
        <v/>
      </c>
      <c r="H42" s="8">
        <f>IF(A42="","",COUNTIF('Аренды'!$C:$C,A42))</f>
        <v/>
      </c>
      <c r="I42" s="9">
        <f>IF(A42="","",SUMIF('Аренды'!$C:$C,A42,'Аренды'!$I:$I))</f>
        <v/>
      </c>
    </row>
    <row r="43">
      <c r="A43" s="6" t="n"/>
      <c r="B43" s="6" t="n"/>
      <c r="C43" s="6" t="n"/>
      <c r="D43" s="7" t="n"/>
      <c r="E43" s="7" t="n"/>
      <c r="F43" s="7" t="n"/>
      <c r="G43" s="8">
        <f>IF(A43="","",IF(COUNTIFS('Аренды'!$C:$C,A43,'Аренды'!$K:$K,"выдано")&gt;0,"на руках","свободно"))</f>
        <v/>
      </c>
      <c r="H43" s="8">
        <f>IF(A43="","",COUNTIF('Аренды'!$C:$C,A43))</f>
        <v/>
      </c>
      <c r="I43" s="9">
        <f>IF(A43="","",SUMIF('Аренды'!$C:$C,A43,'Аренды'!$I:$I))</f>
        <v/>
      </c>
    </row>
    <row r="44">
      <c r="A44" s="6" t="n"/>
      <c r="B44" s="6" t="n"/>
      <c r="C44" s="6" t="n"/>
      <c r="D44" s="7" t="n"/>
      <c r="E44" s="7" t="n"/>
      <c r="F44" s="7" t="n"/>
      <c r="G44" s="8">
        <f>IF(A44="","",IF(COUNTIFS('Аренды'!$C:$C,A44,'Аренды'!$K:$K,"выдано")&gt;0,"на руках","свободно"))</f>
        <v/>
      </c>
      <c r="H44" s="8">
        <f>IF(A44="","",COUNTIF('Аренды'!$C:$C,A44))</f>
        <v/>
      </c>
      <c r="I44" s="9">
        <f>IF(A44="","",SUMIF('Аренды'!$C:$C,A44,'Аренды'!$I:$I))</f>
        <v/>
      </c>
    </row>
    <row r="45">
      <c r="A45" s="6" t="n"/>
      <c r="B45" s="6" t="n"/>
      <c r="C45" s="6" t="n"/>
      <c r="D45" s="7" t="n"/>
      <c r="E45" s="7" t="n"/>
      <c r="F45" s="7" t="n"/>
      <c r="G45" s="8">
        <f>IF(A45="","",IF(COUNTIFS('Аренды'!$C:$C,A45,'Аренды'!$K:$K,"выдано")&gt;0,"на руках","свободно"))</f>
        <v/>
      </c>
      <c r="H45" s="8">
        <f>IF(A45="","",COUNTIF('Аренды'!$C:$C,A45))</f>
        <v/>
      </c>
      <c r="I45" s="9">
        <f>IF(A45="","",SUMIF('Аренды'!$C:$C,A45,'Аренды'!$I:$I))</f>
        <v/>
      </c>
    </row>
    <row r="46">
      <c r="A46" s="6" t="n"/>
      <c r="B46" s="6" t="n"/>
      <c r="C46" s="6" t="n"/>
      <c r="D46" s="7" t="n"/>
      <c r="E46" s="7" t="n"/>
      <c r="F46" s="7" t="n"/>
      <c r="G46" s="8">
        <f>IF(A46="","",IF(COUNTIFS('Аренды'!$C:$C,A46,'Аренды'!$K:$K,"выдано")&gt;0,"на руках","свободно"))</f>
        <v/>
      </c>
      <c r="H46" s="8">
        <f>IF(A46="","",COUNTIF('Аренды'!$C:$C,A46))</f>
        <v/>
      </c>
      <c r="I46" s="9">
        <f>IF(A46="","",SUMIF('Аренды'!$C:$C,A46,'Аренды'!$I:$I))</f>
        <v/>
      </c>
    </row>
    <row r="47">
      <c r="A47" s="6" t="n"/>
      <c r="B47" s="6" t="n"/>
      <c r="C47" s="6" t="n"/>
      <c r="D47" s="7" t="n"/>
      <c r="E47" s="7" t="n"/>
      <c r="F47" s="7" t="n"/>
      <c r="G47" s="8">
        <f>IF(A47="","",IF(COUNTIFS('Аренды'!$C:$C,A47,'Аренды'!$K:$K,"выдано")&gt;0,"на руках","свободно"))</f>
        <v/>
      </c>
      <c r="H47" s="8">
        <f>IF(A47="","",COUNTIF('Аренды'!$C:$C,A47))</f>
        <v/>
      </c>
      <c r="I47" s="9">
        <f>IF(A47="","",SUMIF('Аренды'!$C:$C,A47,'Аренды'!$I:$I))</f>
        <v/>
      </c>
    </row>
    <row r="48">
      <c r="A48" s="6" t="n"/>
      <c r="B48" s="6" t="n"/>
      <c r="C48" s="6" t="n"/>
      <c r="D48" s="7" t="n"/>
      <c r="E48" s="7" t="n"/>
      <c r="F48" s="7" t="n"/>
      <c r="G48" s="8">
        <f>IF(A48="","",IF(COUNTIFS('Аренды'!$C:$C,A48,'Аренды'!$K:$K,"выдано")&gt;0,"на руках","свободно"))</f>
        <v/>
      </c>
      <c r="H48" s="8">
        <f>IF(A48="","",COUNTIF('Аренды'!$C:$C,A48))</f>
        <v/>
      </c>
      <c r="I48" s="9">
        <f>IF(A48="","",SUMIF('Аренды'!$C:$C,A48,'Аренды'!$I:$I))</f>
        <v/>
      </c>
    </row>
    <row r="49">
      <c r="A49" s="6" t="n"/>
      <c r="B49" s="6" t="n"/>
      <c r="C49" s="6" t="n"/>
      <c r="D49" s="7" t="n"/>
      <c r="E49" s="7" t="n"/>
      <c r="F49" s="7" t="n"/>
      <c r="G49" s="8">
        <f>IF(A49="","",IF(COUNTIFS('Аренды'!$C:$C,A49,'Аренды'!$K:$K,"выдано")&gt;0,"на руках","свободно"))</f>
        <v/>
      </c>
      <c r="H49" s="8">
        <f>IF(A49="","",COUNTIF('Аренды'!$C:$C,A49))</f>
        <v/>
      </c>
      <c r="I49" s="9">
        <f>IF(A49="","",SUMIF('Аренды'!$C:$C,A49,'Аренды'!$I:$I))</f>
        <v/>
      </c>
    </row>
    <row r="50">
      <c r="A50" s="6" t="n"/>
      <c r="B50" s="6" t="n"/>
      <c r="C50" s="6" t="n"/>
      <c r="D50" s="7" t="n"/>
      <c r="E50" s="7" t="n"/>
      <c r="F50" s="7" t="n"/>
      <c r="G50" s="8">
        <f>IF(A50="","",IF(COUNTIFS('Аренды'!$C:$C,A50,'Аренды'!$K:$K,"выдано")&gt;0,"на руках","свободно"))</f>
        <v/>
      </c>
      <c r="H50" s="8">
        <f>IF(A50="","",COUNTIF('Аренды'!$C:$C,A50))</f>
        <v/>
      </c>
      <c r="I50" s="9">
        <f>IF(A50="","",SUMIF('Аренды'!$C:$C,A50,'Аренды'!$I:$I))</f>
        <v/>
      </c>
    </row>
    <row r="51">
      <c r="A51" s="6" t="n"/>
      <c r="B51" s="6" t="n"/>
      <c r="C51" s="6" t="n"/>
      <c r="D51" s="7" t="n"/>
      <c r="E51" s="7" t="n"/>
      <c r="F51" s="7" t="n"/>
      <c r="G51" s="8">
        <f>IF(A51="","",IF(COUNTIFS('Аренды'!$C:$C,A51,'Аренды'!$K:$K,"выдано")&gt;0,"на руках","свободно"))</f>
        <v/>
      </c>
      <c r="H51" s="8">
        <f>IF(A51="","",COUNTIF('Аренды'!$C:$C,A51))</f>
        <v/>
      </c>
      <c r="I51" s="9">
        <f>IF(A51="","",SUMIF('Аренды'!$C:$C,A51,'Аренды'!$I:$I))</f>
        <v/>
      </c>
    </row>
    <row r="52">
      <c r="A52" s="6" t="n"/>
      <c r="B52" s="6" t="n"/>
      <c r="C52" s="6" t="n"/>
      <c r="D52" s="7" t="n"/>
      <c r="E52" s="7" t="n"/>
      <c r="F52" s="7" t="n"/>
      <c r="G52" s="8">
        <f>IF(A52="","",IF(COUNTIFS('Аренды'!$C:$C,A52,'Аренды'!$K:$K,"выдано")&gt;0,"на руках","свободно"))</f>
        <v/>
      </c>
      <c r="H52" s="8">
        <f>IF(A52="","",COUNTIF('Аренды'!$C:$C,A52))</f>
        <v/>
      </c>
      <c r="I52" s="9">
        <f>IF(A52="","",SUMIF('Аренды'!$C:$C,A52,'Аренды'!$I:$I))</f>
        <v/>
      </c>
    </row>
    <row r="53">
      <c r="A53" s="6" t="n"/>
      <c r="B53" s="6" t="n"/>
      <c r="C53" s="6" t="n"/>
      <c r="D53" s="7" t="n"/>
      <c r="E53" s="7" t="n"/>
      <c r="F53" s="7" t="n"/>
      <c r="G53" s="8">
        <f>IF(A53="","",IF(COUNTIFS('Аренды'!$C:$C,A53,'Аренды'!$K:$K,"выдано")&gt;0,"на руках","свободно"))</f>
        <v/>
      </c>
      <c r="H53" s="8">
        <f>IF(A53="","",COUNTIF('Аренды'!$C:$C,A53))</f>
        <v/>
      </c>
      <c r="I53" s="9">
        <f>IF(A53="","",SUMIF('Аренды'!$C:$C,A53,'Аренды'!$I:$I))</f>
        <v/>
      </c>
    </row>
    <row r="54">
      <c r="A54" s="6" t="n"/>
      <c r="B54" s="6" t="n"/>
      <c r="C54" s="6" t="n"/>
      <c r="D54" s="7" t="n"/>
      <c r="E54" s="7" t="n"/>
      <c r="F54" s="7" t="n"/>
      <c r="G54" s="8">
        <f>IF(A54="","",IF(COUNTIFS('Аренды'!$C:$C,A54,'Аренды'!$K:$K,"выдано")&gt;0,"на руках","свободно"))</f>
        <v/>
      </c>
      <c r="H54" s="8">
        <f>IF(A54="","",COUNTIF('Аренды'!$C:$C,A54))</f>
        <v/>
      </c>
      <c r="I54" s="9">
        <f>IF(A54="","",SUMIF('Аренды'!$C:$C,A54,'Аренды'!$I:$I))</f>
        <v/>
      </c>
    </row>
    <row r="55">
      <c r="A55" s="6" t="n"/>
      <c r="B55" s="6" t="n"/>
      <c r="C55" s="6" t="n"/>
      <c r="D55" s="7" t="n"/>
      <c r="E55" s="7" t="n"/>
      <c r="F55" s="7" t="n"/>
      <c r="G55" s="8">
        <f>IF(A55="","",IF(COUNTIFS('Аренды'!$C:$C,A55,'Аренды'!$K:$K,"выдано")&gt;0,"на руках","свободно"))</f>
        <v/>
      </c>
      <c r="H55" s="8">
        <f>IF(A55="","",COUNTIF('Аренды'!$C:$C,A55))</f>
        <v/>
      </c>
      <c r="I55" s="9">
        <f>IF(A55="","",SUMIF('Аренды'!$C:$C,A55,'Аренды'!$I:$I))</f>
        <v/>
      </c>
    </row>
    <row r="56">
      <c r="A56" s="6" t="n"/>
      <c r="B56" s="6" t="n"/>
      <c r="C56" s="6" t="n"/>
      <c r="D56" s="7" t="n"/>
      <c r="E56" s="7" t="n"/>
      <c r="F56" s="7" t="n"/>
      <c r="G56" s="8">
        <f>IF(A56="","",IF(COUNTIFS('Аренды'!$C:$C,A56,'Аренды'!$K:$K,"выдано")&gt;0,"на руках","свободно"))</f>
        <v/>
      </c>
      <c r="H56" s="8">
        <f>IF(A56="","",COUNTIF('Аренды'!$C:$C,A56))</f>
        <v/>
      </c>
      <c r="I56" s="9">
        <f>IF(A56="","",SUMIF('Аренды'!$C:$C,A56,'Аренды'!$I:$I))</f>
        <v/>
      </c>
    </row>
    <row r="57">
      <c r="A57" s="6" t="n"/>
      <c r="B57" s="6" t="n"/>
      <c r="C57" s="6" t="n"/>
      <c r="D57" s="7" t="n"/>
      <c r="E57" s="7" t="n"/>
      <c r="F57" s="7" t="n"/>
      <c r="G57" s="8">
        <f>IF(A57="","",IF(COUNTIFS('Аренды'!$C:$C,A57,'Аренды'!$K:$K,"выдано")&gt;0,"на руках","свободно"))</f>
        <v/>
      </c>
      <c r="H57" s="8">
        <f>IF(A57="","",COUNTIF('Аренды'!$C:$C,A57))</f>
        <v/>
      </c>
      <c r="I57" s="9">
        <f>IF(A57="","",SUMIF('Аренды'!$C:$C,A57,'Аренды'!$I:$I))</f>
        <v/>
      </c>
    </row>
    <row r="58">
      <c r="A58" s="6" t="n"/>
      <c r="B58" s="6" t="n"/>
      <c r="C58" s="6" t="n"/>
      <c r="D58" s="7" t="n"/>
      <c r="E58" s="7" t="n"/>
      <c r="F58" s="7" t="n"/>
      <c r="G58" s="8">
        <f>IF(A58="","",IF(COUNTIFS('Аренды'!$C:$C,A58,'Аренды'!$K:$K,"выдано")&gt;0,"на руках","свободно"))</f>
        <v/>
      </c>
      <c r="H58" s="8">
        <f>IF(A58="","",COUNTIF('Аренды'!$C:$C,A58))</f>
        <v/>
      </c>
      <c r="I58" s="9">
        <f>IF(A58="","",SUMIF('Аренды'!$C:$C,A58,'Аренды'!$I:$I))</f>
        <v/>
      </c>
    </row>
    <row r="59">
      <c r="A59" s="6" t="n"/>
      <c r="B59" s="6" t="n"/>
      <c r="C59" s="6" t="n"/>
      <c r="D59" s="7" t="n"/>
      <c r="E59" s="7" t="n"/>
      <c r="F59" s="7" t="n"/>
      <c r="G59" s="8">
        <f>IF(A59="","",IF(COUNTIFS('Аренды'!$C:$C,A59,'Аренды'!$K:$K,"выдано")&gt;0,"на руках","свободно"))</f>
        <v/>
      </c>
      <c r="H59" s="8">
        <f>IF(A59="","",COUNTIF('Аренды'!$C:$C,A59))</f>
        <v/>
      </c>
      <c r="I59" s="9">
        <f>IF(A59="","",SUMIF('Аренды'!$C:$C,A59,'Аренды'!$I:$I))</f>
        <v/>
      </c>
    </row>
    <row r="60">
      <c r="A60" s="6" t="n"/>
      <c r="B60" s="6" t="n"/>
      <c r="C60" s="6" t="n"/>
      <c r="D60" s="7" t="n"/>
      <c r="E60" s="7" t="n"/>
      <c r="F60" s="7" t="n"/>
      <c r="G60" s="8">
        <f>IF(A60="","",IF(COUNTIFS('Аренды'!$C:$C,A60,'Аренды'!$K:$K,"выдано")&gt;0,"на руках","свободно"))</f>
        <v/>
      </c>
      <c r="H60" s="8">
        <f>IF(A60="","",COUNTIF('Аренды'!$C:$C,A60))</f>
        <v/>
      </c>
      <c r="I60" s="9">
        <f>IF(A60="","",SUMIF('Аренды'!$C:$C,A60,'Аренды'!$I:$I))</f>
        <v/>
      </c>
    </row>
    <row r="61">
      <c r="A61" s="6" t="n"/>
      <c r="B61" s="6" t="n"/>
      <c r="C61" s="6" t="n"/>
      <c r="D61" s="7" t="n"/>
      <c r="E61" s="7" t="n"/>
      <c r="F61" s="7" t="n"/>
      <c r="G61" s="8">
        <f>IF(A61="","",IF(COUNTIFS('Аренды'!$C:$C,A61,'Аренды'!$K:$K,"выдано")&gt;0,"на руках","свободно"))</f>
        <v/>
      </c>
      <c r="H61" s="8">
        <f>IF(A61="","",COUNTIF('Аренды'!$C:$C,A61))</f>
        <v/>
      </c>
      <c r="I61" s="9">
        <f>IF(A61="","",SUMIF('Аренды'!$C:$C,A61,'Аренды'!$I:$I))</f>
        <v/>
      </c>
    </row>
    <row r="62">
      <c r="A62" s="6" t="n"/>
      <c r="B62" s="6" t="n"/>
      <c r="C62" s="6" t="n"/>
      <c r="D62" s="7" t="n"/>
      <c r="E62" s="7" t="n"/>
      <c r="F62" s="7" t="n"/>
      <c r="G62" s="8">
        <f>IF(A62="","",IF(COUNTIFS('Аренды'!$C:$C,A62,'Аренды'!$K:$K,"выдано")&gt;0,"на руках","свободно"))</f>
        <v/>
      </c>
      <c r="H62" s="8">
        <f>IF(A62="","",COUNTIF('Аренды'!$C:$C,A62))</f>
        <v/>
      </c>
      <c r="I62" s="9">
        <f>IF(A62="","",SUMIF('Аренды'!$C:$C,A62,'Аренды'!$I:$I))</f>
        <v/>
      </c>
    </row>
    <row r="63">
      <c r="A63" s="6" t="n"/>
      <c r="B63" s="6" t="n"/>
      <c r="C63" s="6" t="n"/>
      <c r="D63" s="7" t="n"/>
      <c r="E63" s="7" t="n"/>
      <c r="F63" s="7" t="n"/>
      <c r="G63" s="8">
        <f>IF(A63="","",IF(COUNTIFS('Аренды'!$C:$C,A63,'Аренды'!$K:$K,"выдано")&gt;0,"на руках","свободно"))</f>
        <v/>
      </c>
      <c r="H63" s="8">
        <f>IF(A63="","",COUNTIF('Аренды'!$C:$C,A63))</f>
        <v/>
      </c>
      <c r="I63" s="9">
        <f>IF(A63="","",SUMIF('Аренды'!$C:$C,A63,'Аренды'!$I:$I))</f>
        <v/>
      </c>
    </row>
    <row r="64">
      <c r="A64" s="6" t="n"/>
      <c r="B64" s="6" t="n"/>
      <c r="C64" s="6" t="n"/>
      <c r="D64" s="7" t="n"/>
      <c r="E64" s="7" t="n"/>
      <c r="F64" s="7" t="n"/>
      <c r="G64" s="8">
        <f>IF(A64="","",IF(COUNTIFS('Аренды'!$C:$C,A64,'Аренды'!$K:$K,"выдано")&gt;0,"на руках","свободно"))</f>
        <v/>
      </c>
      <c r="H64" s="8">
        <f>IF(A64="","",COUNTIF('Аренды'!$C:$C,A64))</f>
        <v/>
      </c>
      <c r="I64" s="9">
        <f>IF(A64="","",SUMIF('Аренды'!$C:$C,A64,'Аренды'!$I:$I))</f>
        <v/>
      </c>
    </row>
    <row r="65">
      <c r="A65" s="6" t="n"/>
      <c r="B65" s="6" t="n"/>
      <c r="C65" s="6" t="n"/>
      <c r="D65" s="7" t="n"/>
      <c r="E65" s="7" t="n"/>
      <c r="F65" s="7" t="n"/>
      <c r="G65" s="8">
        <f>IF(A65="","",IF(COUNTIFS('Аренды'!$C:$C,A65,'Аренды'!$K:$K,"выдано")&gt;0,"на руках","свободно"))</f>
        <v/>
      </c>
      <c r="H65" s="8">
        <f>IF(A65="","",COUNTIF('Аренды'!$C:$C,A65))</f>
        <v/>
      </c>
      <c r="I65" s="9">
        <f>IF(A65="","",SUMIF('Аренды'!$C:$C,A65,'Аренды'!$I:$I))</f>
        <v/>
      </c>
    </row>
    <row r="66">
      <c r="A66" s="6" t="n"/>
      <c r="B66" s="6" t="n"/>
      <c r="C66" s="6" t="n"/>
      <c r="D66" s="7" t="n"/>
      <c r="E66" s="7" t="n"/>
      <c r="F66" s="7" t="n"/>
      <c r="G66" s="8">
        <f>IF(A66="","",IF(COUNTIFS('Аренды'!$C:$C,A66,'Аренды'!$K:$K,"выдано")&gt;0,"на руках","свободно"))</f>
        <v/>
      </c>
      <c r="H66" s="8">
        <f>IF(A66="","",COUNTIF('Аренды'!$C:$C,A66))</f>
        <v/>
      </c>
      <c r="I66" s="9">
        <f>IF(A66="","",SUMIF('Аренды'!$C:$C,A66,'Аренды'!$I:$I))</f>
        <v/>
      </c>
    </row>
    <row r="67">
      <c r="A67" s="6" t="n"/>
      <c r="B67" s="6" t="n"/>
      <c r="C67" s="6" t="n"/>
      <c r="D67" s="7" t="n"/>
      <c r="E67" s="7" t="n"/>
      <c r="F67" s="7" t="n"/>
      <c r="G67" s="8">
        <f>IF(A67="","",IF(COUNTIFS('Аренды'!$C:$C,A67,'Аренды'!$K:$K,"выдано")&gt;0,"на руках","свободно"))</f>
        <v/>
      </c>
      <c r="H67" s="8">
        <f>IF(A67="","",COUNTIF('Аренды'!$C:$C,A67))</f>
        <v/>
      </c>
      <c r="I67" s="9">
        <f>IF(A67="","",SUMIF('Аренды'!$C:$C,A67,'Аренды'!$I:$I))</f>
        <v/>
      </c>
    </row>
    <row r="68">
      <c r="A68" s="6" t="n"/>
      <c r="B68" s="6" t="n"/>
      <c r="C68" s="6" t="n"/>
      <c r="D68" s="7" t="n"/>
      <c r="E68" s="7" t="n"/>
      <c r="F68" s="7" t="n"/>
      <c r="G68" s="8">
        <f>IF(A68="","",IF(COUNTIFS('Аренды'!$C:$C,A68,'Аренды'!$K:$K,"выдано")&gt;0,"на руках","свободно"))</f>
        <v/>
      </c>
      <c r="H68" s="8">
        <f>IF(A68="","",COUNTIF('Аренды'!$C:$C,A68))</f>
        <v/>
      </c>
      <c r="I68" s="9">
        <f>IF(A68="","",SUMIF('Аренды'!$C:$C,A68,'Аренды'!$I:$I))</f>
        <v/>
      </c>
    </row>
    <row r="69">
      <c r="A69" s="6" t="n"/>
      <c r="B69" s="6" t="n"/>
      <c r="C69" s="6" t="n"/>
      <c r="D69" s="7" t="n"/>
      <c r="E69" s="7" t="n"/>
      <c r="F69" s="7" t="n"/>
      <c r="G69" s="8">
        <f>IF(A69="","",IF(COUNTIFS('Аренды'!$C:$C,A69,'Аренды'!$K:$K,"выдано")&gt;0,"на руках","свободно"))</f>
        <v/>
      </c>
      <c r="H69" s="8">
        <f>IF(A69="","",COUNTIF('Аренды'!$C:$C,A69))</f>
        <v/>
      </c>
      <c r="I69" s="9">
        <f>IF(A69="","",SUMIF('Аренды'!$C:$C,A69,'Аренды'!$I:$I))</f>
        <v/>
      </c>
    </row>
    <row r="70">
      <c r="A70" s="6" t="n"/>
      <c r="B70" s="6" t="n"/>
      <c r="C70" s="6" t="n"/>
      <c r="D70" s="7" t="n"/>
      <c r="E70" s="7" t="n"/>
      <c r="F70" s="7" t="n"/>
      <c r="G70" s="8">
        <f>IF(A70="","",IF(COUNTIFS('Аренды'!$C:$C,A70,'Аренды'!$K:$K,"выдано")&gt;0,"на руках","свободно"))</f>
        <v/>
      </c>
      <c r="H70" s="8">
        <f>IF(A70="","",COUNTIF('Аренды'!$C:$C,A70))</f>
        <v/>
      </c>
      <c r="I70" s="9">
        <f>IF(A70="","",SUMIF('Аренды'!$C:$C,A70,'Аренды'!$I:$I))</f>
        <v/>
      </c>
    </row>
    <row r="71">
      <c r="A71" s="6" t="n"/>
      <c r="B71" s="6" t="n"/>
      <c r="C71" s="6" t="n"/>
      <c r="D71" s="7" t="n"/>
      <c r="E71" s="7" t="n"/>
      <c r="F71" s="7" t="n"/>
      <c r="G71" s="8">
        <f>IF(A71="","",IF(COUNTIFS('Аренды'!$C:$C,A71,'Аренды'!$K:$K,"выдано")&gt;0,"на руках","свободно"))</f>
        <v/>
      </c>
      <c r="H71" s="8">
        <f>IF(A71="","",COUNTIF('Аренды'!$C:$C,A71))</f>
        <v/>
      </c>
      <c r="I71" s="9">
        <f>IF(A71="","",SUMIF('Аренды'!$C:$C,A71,'Аренды'!$I:$I))</f>
        <v/>
      </c>
    </row>
    <row r="72">
      <c r="A72" s="6" t="n"/>
      <c r="B72" s="6" t="n"/>
      <c r="C72" s="6" t="n"/>
      <c r="D72" s="7" t="n"/>
      <c r="E72" s="7" t="n"/>
      <c r="F72" s="7" t="n"/>
      <c r="G72" s="8">
        <f>IF(A72="","",IF(COUNTIFS('Аренды'!$C:$C,A72,'Аренды'!$K:$K,"выдано")&gt;0,"на руках","свободно"))</f>
        <v/>
      </c>
      <c r="H72" s="8">
        <f>IF(A72="","",COUNTIF('Аренды'!$C:$C,A72))</f>
        <v/>
      </c>
      <c r="I72" s="9">
        <f>IF(A72="","",SUMIF('Аренды'!$C:$C,A72,'Аренды'!$I:$I))</f>
        <v/>
      </c>
    </row>
    <row r="73">
      <c r="A73" s="6" t="n"/>
      <c r="B73" s="6" t="n"/>
      <c r="C73" s="6" t="n"/>
      <c r="D73" s="7" t="n"/>
      <c r="E73" s="7" t="n"/>
      <c r="F73" s="7" t="n"/>
      <c r="G73" s="8">
        <f>IF(A73="","",IF(COUNTIFS('Аренды'!$C:$C,A73,'Аренды'!$K:$K,"выдано")&gt;0,"на руках","свободно"))</f>
        <v/>
      </c>
      <c r="H73" s="8">
        <f>IF(A73="","",COUNTIF('Аренды'!$C:$C,A73))</f>
        <v/>
      </c>
      <c r="I73" s="9">
        <f>IF(A73="","",SUMIF('Аренды'!$C:$C,A73,'Аренды'!$I:$I))</f>
        <v/>
      </c>
    </row>
    <row r="74">
      <c r="A74" s="6" t="n"/>
      <c r="B74" s="6" t="n"/>
      <c r="C74" s="6" t="n"/>
      <c r="D74" s="7" t="n"/>
      <c r="E74" s="7" t="n"/>
      <c r="F74" s="7" t="n"/>
      <c r="G74" s="8">
        <f>IF(A74="","",IF(COUNTIFS('Аренды'!$C:$C,A74,'Аренды'!$K:$K,"выдано")&gt;0,"на руках","свободно"))</f>
        <v/>
      </c>
      <c r="H74" s="8">
        <f>IF(A74="","",COUNTIF('Аренды'!$C:$C,A74))</f>
        <v/>
      </c>
      <c r="I74" s="9">
        <f>IF(A74="","",SUMIF('Аренды'!$C:$C,A74,'Аренды'!$I:$I))</f>
        <v/>
      </c>
    </row>
    <row r="75">
      <c r="A75" s="6" t="n"/>
      <c r="B75" s="6" t="n"/>
      <c r="C75" s="6" t="n"/>
      <c r="D75" s="7" t="n"/>
      <c r="E75" s="7" t="n"/>
      <c r="F75" s="7" t="n"/>
      <c r="G75" s="8">
        <f>IF(A75="","",IF(COUNTIFS('Аренды'!$C:$C,A75,'Аренды'!$K:$K,"выдано")&gt;0,"на руках","свободно"))</f>
        <v/>
      </c>
      <c r="H75" s="8">
        <f>IF(A75="","",COUNTIF('Аренды'!$C:$C,A75))</f>
        <v/>
      </c>
      <c r="I75" s="9">
        <f>IF(A75="","",SUMIF('Аренды'!$C:$C,A75,'Аренды'!$I:$I))</f>
        <v/>
      </c>
    </row>
    <row r="76">
      <c r="A76" s="6" t="n"/>
      <c r="B76" s="6" t="n"/>
      <c r="C76" s="6" t="n"/>
      <c r="D76" s="7" t="n"/>
      <c r="E76" s="7" t="n"/>
      <c r="F76" s="7" t="n"/>
      <c r="G76" s="8">
        <f>IF(A76="","",IF(COUNTIFS('Аренды'!$C:$C,A76,'Аренды'!$K:$K,"выдано")&gt;0,"на руках","свободно"))</f>
        <v/>
      </c>
      <c r="H76" s="8">
        <f>IF(A76="","",COUNTIF('Аренды'!$C:$C,A76))</f>
        <v/>
      </c>
      <c r="I76" s="9">
        <f>IF(A76="","",SUMIF('Аренды'!$C:$C,A76,'Аренды'!$I:$I))</f>
        <v/>
      </c>
    </row>
    <row r="77">
      <c r="A77" s="6" t="n"/>
      <c r="B77" s="6" t="n"/>
      <c r="C77" s="6" t="n"/>
      <c r="D77" s="7" t="n"/>
      <c r="E77" s="7" t="n"/>
      <c r="F77" s="7" t="n"/>
      <c r="G77" s="8">
        <f>IF(A77="","",IF(COUNTIFS('Аренды'!$C:$C,A77,'Аренды'!$K:$K,"выдано")&gt;0,"на руках","свободно"))</f>
        <v/>
      </c>
      <c r="H77" s="8">
        <f>IF(A77="","",COUNTIF('Аренды'!$C:$C,A77))</f>
        <v/>
      </c>
      <c r="I77" s="9">
        <f>IF(A77="","",SUMIF('Аренды'!$C:$C,A77,'Аренды'!$I:$I))</f>
        <v/>
      </c>
    </row>
    <row r="78">
      <c r="A78" s="6" t="n"/>
      <c r="B78" s="6" t="n"/>
      <c r="C78" s="6" t="n"/>
      <c r="D78" s="7" t="n"/>
      <c r="E78" s="7" t="n"/>
      <c r="F78" s="7" t="n"/>
      <c r="G78" s="8">
        <f>IF(A78="","",IF(COUNTIFS('Аренды'!$C:$C,A78,'Аренды'!$K:$K,"выдано")&gt;0,"на руках","свободно"))</f>
        <v/>
      </c>
      <c r="H78" s="8">
        <f>IF(A78="","",COUNTIF('Аренды'!$C:$C,A78))</f>
        <v/>
      </c>
      <c r="I78" s="9">
        <f>IF(A78="","",SUMIF('Аренды'!$C:$C,A78,'Аренды'!$I:$I))</f>
        <v/>
      </c>
    </row>
    <row r="79">
      <c r="A79" s="6" t="n"/>
      <c r="B79" s="6" t="n"/>
      <c r="C79" s="6" t="n"/>
      <c r="D79" s="7" t="n"/>
      <c r="E79" s="7" t="n"/>
      <c r="F79" s="7" t="n"/>
      <c r="G79" s="8">
        <f>IF(A79="","",IF(COUNTIFS('Аренды'!$C:$C,A79,'Аренды'!$K:$K,"выдано")&gt;0,"на руках","свободно"))</f>
        <v/>
      </c>
      <c r="H79" s="8">
        <f>IF(A79="","",COUNTIF('Аренды'!$C:$C,A79))</f>
        <v/>
      </c>
      <c r="I79" s="9">
        <f>IF(A79="","",SUMIF('Аренды'!$C:$C,A79,'Аренды'!$I:$I))</f>
        <v/>
      </c>
    </row>
    <row r="80">
      <c r="A80" s="6" t="n"/>
      <c r="B80" s="6" t="n"/>
      <c r="C80" s="6" t="n"/>
      <c r="D80" s="7" t="n"/>
      <c r="E80" s="7" t="n"/>
      <c r="F80" s="7" t="n"/>
      <c r="G80" s="8">
        <f>IF(A80="","",IF(COUNTIFS('Аренды'!$C:$C,A80,'Аренды'!$K:$K,"выдано")&gt;0,"на руках","свободно"))</f>
        <v/>
      </c>
      <c r="H80" s="8">
        <f>IF(A80="","",COUNTIF('Аренды'!$C:$C,A80))</f>
        <v/>
      </c>
      <c r="I80" s="9">
        <f>IF(A80="","",SUMIF('Аренды'!$C:$C,A80,'Аренды'!$I:$I))</f>
        <v/>
      </c>
    </row>
    <row r="81">
      <c r="A81" s="6" t="n"/>
      <c r="B81" s="6" t="n"/>
      <c r="C81" s="6" t="n"/>
      <c r="D81" s="7" t="n"/>
      <c r="E81" s="7" t="n"/>
      <c r="F81" s="7" t="n"/>
      <c r="G81" s="8">
        <f>IF(A81="","",IF(COUNTIFS('Аренды'!$C:$C,A81,'Аренды'!$K:$K,"выдано")&gt;0,"на руках","свободно"))</f>
        <v/>
      </c>
      <c r="H81" s="8">
        <f>IF(A81="","",COUNTIF('Аренды'!$C:$C,A81))</f>
        <v/>
      </c>
      <c r="I81" s="9">
        <f>IF(A81="","",SUMIF('Аренды'!$C:$C,A81,'Аренды'!$I:$I))</f>
        <v/>
      </c>
    </row>
    <row r="82">
      <c r="A82" s="6" t="n"/>
      <c r="B82" s="6" t="n"/>
      <c r="C82" s="6" t="n"/>
      <c r="D82" s="7" t="n"/>
      <c r="E82" s="7" t="n"/>
      <c r="F82" s="7" t="n"/>
      <c r="G82" s="8">
        <f>IF(A82="","",IF(COUNTIFS('Аренды'!$C:$C,A82,'Аренды'!$K:$K,"выдано")&gt;0,"на руках","свободно"))</f>
        <v/>
      </c>
      <c r="H82" s="8">
        <f>IF(A82="","",COUNTIF('Аренды'!$C:$C,A82))</f>
        <v/>
      </c>
      <c r="I82" s="9">
        <f>IF(A82="","",SUMIF('Аренды'!$C:$C,A82,'Аренды'!$I:$I))</f>
        <v/>
      </c>
    </row>
    <row r="83">
      <c r="A83" s="6" t="n"/>
      <c r="B83" s="6" t="n"/>
      <c r="C83" s="6" t="n"/>
      <c r="D83" s="7" t="n"/>
      <c r="E83" s="7" t="n"/>
      <c r="F83" s="7" t="n"/>
      <c r="G83" s="8">
        <f>IF(A83="","",IF(COUNTIFS('Аренды'!$C:$C,A83,'Аренды'!$K:$K,"выдано")&gt;0,"на руках","свободно"))</f>
        <v/>
      </c>
      <c r="H83" s="8">
        <f>IF(A83="","",COUNTIF('Аренды'!$C:$C,A83))</f>
        <v/>
      </c>
      <c r="I83" s="9">
        <f>IF(A83="","",SUMIF('Аренды'!$C:$C,A83,'Аренды'!$I:$I))</f>
        <v/>
      </c>
    </row>
    <row r="84">
      <c r="A84" s="6" t="n"/>
      <c r="B84" s="6" t="n"/>
      <c r="C84" s="6" t="n"/>
      <c r="D84" s="7" t="n"/>
      <c r="E84" s="7" t="n"/>
      <c r="F84" s="7" t="n"/>
      <c r="G84" s="8">
        <f>IF(A84="","",IF(COUNTIFS('Аренды'!$C:$C,A84,'Аренды'!$K:$K,"выдано")&gt;0,"на руках","свободно"))</f>
        <v/>
      </c>
      <c r="H84" s="8">
        <f>IF(A84="","",COUNTIF('Аренды'!$C:$C,A84))</f>
        <v/>
      </c>
      <c r="I84" s="9">
        <f>IF(A84="","",SUMIF('Аренды'!$C:$C,A84,'Аренды'!$I:$I))</f>
        <v/>
      </c>
    </row>
    <row r="85">
      <c r="A85" s="6" t="n"/>
      <c r="B85" s="6" t="n"/>
      <c r="C85" s="6" t="n"/>
      <c r="D85" s="7" t="n"/>
      <c r="E85" s="7" t="n"/>
      <c r="F85" s="7" t="n"/>
      <c r="G85" s="8">
        <f>IF(A85="","",IF(COUNTIFS('Аренды'!$C:$C,A85,'Аренды'!$K:$K,"выдано")&gt;0,"на руках","свободно"))</f>
        <v/>
      </c>
      <c r="H85" s="8">
        <f>IF(A85="","",COUNTIF('Аренды'!$C:$C,A85))</f>
        <v/>
      </c>
      <c r="I85" s="9">
        <f>IF(A85="","",SUMIF('Аренды'!$C:$C,A85,'Аренды'!$I:$I))</f>
        <v/>
      </c>
    </row>
    <row r="86">
      <c r="A86" s="6" t="n"/>
      <c r="B86" s="6" t="n"/>
      <c r="C86" s="6" t="n"/>
      <c r="D86" s="7" t="n"/>
      <c r="E86" s="7" t="n"/>
      <c r="F86" s="7" t="n"/>
      <c r="G86" s="8">
        <f>IF(A86="","",IF(COUNTIFS('Аренды'!$C:$C,A86,'Аренды'!$K:$K,"выдано")&gt;0,"на руках","свободно"))</f>
        <v/>
      </c>
      <c r="H86" s="8">
        <f>IF(A86="","",COUNTIF('Аренды'!$C:$C,A86))</f>
        <v/>
      </c>
      <c r="I86" s="9">
        <f>IF(A86="","",SUMIF('Аренды'!$C:$C,A86,'Аренды'!$I:$I))</f>
        <v/>
      </c>
    </row>
    <row r="87">
      <c r="A87" s="6" t="n"/>
      <c r="B87" s="6" t="n"/>
      <c r="C87" s="6" t="n"/>
      <c r="D87" s="7" t="n"/>
      <c r="E87" s="7" t="n"/>
      <c r="F87" s="7" t="n"/>
      <c r="G87" s="8">
        <f>IF(A87="","",IF(COUNTIFS('Аренды'!$C:$C,A87,'Аренды'!$K:$K,"выдано")&gt;0,"на руках","свободно"))</f>
        <v/>
      </c>
      <c r="H87" s="8">
        <f>IF(A87="","",COUNTIF('Аренды'!$C:$C,A87))</f>
        <v/>
      </c>
      <c r="I87" s="9">
        <f>IF(A87="","",SUMIF('Аренды'!$C:$C,A87,'Аренды'!$I:$I))</f>
        <v/>
      </c>
    </row>
    <row r="88">
      <c r="A88" s="6" t="n"/>
      <c r="B88" s="6" t="n"/>
      <c r="C88" s="6" t="n"/>
      <c r="D88" s="7" t="n"/>
      <c r="E88" s="7" t="n"/>
      <c r="F88" s="7" t="n"/>
      <c r="G88" s="8">
        <f>IF(A88="","",IF(COUNTIFS('Аренды'!$C:$C,A88,'Аренды'!$K:$K,"выдано")&gt;0,"на руках","свободно"))</f>
        <v/>
      </c>
      <c r="H88" s="8">
        <f>IF(A88="","",COUNTIF('Аренды'!$C:$C,A88))</f>
        <v/>
      </c>
      <c r="I88" s="9">
        <f>IF(A88="","",SUMIF('Аренды'!$C:$C,A88,'Аренды'!$I:$I))</f>
        <v/>
      </c>
    </row>
    <row r="89">
      <c r="A89" s="6" t="n"/>
      <c r="B89" s="6" t="n"/>
      <c r="C89" s="6" t="n"/>
      <c r="D89" s="7" t="n"/>
      <c r="E89" s="7" t="n"/>
      <c r="F89" s="7" t="n"/>
      <c r="G89" s="8">
        <f>IF(A89="","",IF(COUNTIFS('Аренды'!$C:$C,A89,'Аренды'!$K:$K,"выдано")&gt;0,"на руках","свободно"))</f>
        <v/>
      </c>
      <c r="H89" s="8">
        <f>IF(A89="","",COUNTIF('Аренды'!$C:$C,A89))</f>
        <v/>
      </c>
      <c r="I89" s="9">
        <f>IF(A89="","",SUMIF('Аренды'!$C:$C,A89,'Аренды'!$I:$I))</f>
        <v/>
      </c>
    </row>
    <row r="90">
      <c r="A90" s="6" t="n"/>
      <c r="B90" s="6" t="n"/>
      <c r="C90" s="6" t="n"/>
      <c r="D90" s="7" t="n"/>
      <c r="E90" s="7" t="n"/>
      <c r="F90" s="7" t="n"/>
      <c r="G90" s="8">
        <f>IF(A90="","",IF(COUNTIFS('Аренды'!$C:$C,A90,'Аренды'!$K:$K,"выдано")&gt;0,"на руках","свободно"))</f>
        <v/>
      </c>
      <c r="H90" s="8">
        <f>IF(A90="","",COUNTIF('Аренды'!$C:$C,A90))</f>
        <v/>
      </c>
      <c r="I90" s="9">
        <f>IF(A90="","",SUMIF('Аренды'!$C:$C,A90,'Аренды'!$I:$I))</f>
        <v/>
      </c>
    </row>
    <row r="91">
      <c r="A91" s="6" t="n"/>
      <c r="B91" s="6" t="n"/>
      <c r="C91" s="6" t="n"/>
      <c r="D91" s="7" t="n"/>
      <c r="E91" s="7" t="n"/>
      <c r="F91" s="7" t="n"/>
      <c r="G91" s="8">
        <f>IF(A91="","",IF(COUNTIFS('Аренды'!$C:$C,A91,'Аренды'!$K:$K,"выдано")&gt;0,"на руках","свободно"))</f>
        <v/>
      </c>
      <c r="H91" s="8">
        <f>IF(A91="","",COUNTIF('Аренды'!$C:$C,A91))</f>
        <v/>
      </c>
      <c r="I91" s="9">
        <f>IF(A91="","",SUMIF('Аренды'!$C:$C,A91,'Аренды'!$I:$I))</f>
        <v/>
      </c>
    </row>
    <row r="92">
      <c r="A92" s="6" t="n"/>
      <c r="B92" s="6" t="n"/>
      <c r="C92" s="6" t="n"/>
      <c r="D92" s="7" t="n"/>
      <c r="E92" s="7" t="n"/>
      <c r="F92" s="7" t="n"/>
      <c r="G92" s="8">
        <f>IF(A92="","",IF(COUNTIFS('Аренды'!$C:$C,A92,'Аренды'!$K:$K,"выдано")&gt;0,"на руках","свободно"))</f>
        <v/>
      </c>
      <c r="H92" s="8">
        <f>IF(A92="","",COUNTIF('Аренды'!$C:$C,A92))</f>
        <v/>
      </c>
      <c r="I92" s="9">
        <f>IF(A92="","",SUMIF('Аренды'!$C:$C,A92,'Аренды'!$I:$I))</f>
        <v/>
      </c>
    </row>
    <row r="93">
      <c r="A93" s="6" t="n"/>
      <c r="B93" s="6" t="n"/>
      <c r="C93" s="6" t="n"/>
      <c r="D93" s="7" t="n"/>
      <c r="E93" s="7" t="n"/>
      <c r="F93" s="7" t="n"/>
      <c r="G93" s="8">
        <f>IF(A93="","",IF(COUNTIFS('Аренды'!$C:$C,A93,'Аренды'!$K:$K,"выдано")&gt;0,"на руках","свободно"))</f>
        <v/>
      </c>
      <c r="H93" s="8">
        <f>IF(A93="","",COUNTIF('Аренды'!$C:$C,A93))</f>
        <v/>
      </c>
      <c r="I93" s="9">
        <f>IF(A93="","",SUMIF('Аренды'!$C:$C,A93,'Аренды'!$I:$I))</f>
        <v/>
      </c>
    </row>
    <row r="94">
      <c r="A94" s="6" t="n"/>
      <c r="B94" s="6" t="n"/>
      <c r="C94" s="6" t="n"/>
      <c r="D94" s="7" t="n"/>
      <c r="E94" s="7" t="n"/>
      <c r="F94" s="7" t="n"/>
      <c r="G94" s="8">
        <f>IF(A94="","",IF(COUNTIFS('Аренды'!$C:$C,A94,'Аренды'!$K:$K,"выдано")&gt;0,"на руках","свободно"))</f>
        <v/>
      </c>
      <c r="H94" s="8">
        <f>IF(A94="","",COUNTIF('Аренды'!$C:$C,A94))</f>
        <v/>
      </c>
      <c r="I94" s="9">
        <f>IF(A94="","",SUMIF('Аренды'!$C:$C,A94,'Аренды'!$I:$I))</f>
        <v/>
      </c>
    </row>
    <row r="95">
      <c r="A95" s="6" t="n"/>
      <c r="B95" s="6" t="n"/>
      <c r="C95" s="6" t="n"/>
      <c r="D95" s="7" t="n"/>
      <c r="E95" s="7" t="n"/>
      <c r="F95" s="7" t="n"/>
      <c r="G95" s="8">
        <f>IF(A95="","",IF(COUNTIFS('Аренды'!$C:$C,A95,'Аренды'!$K:$K,"выдано")&gt;0,"на руках","свободно"))</f>
        <v/>
      </c>
      <c r="H95" s="8">
        <f>IF(A95="","",COUNTIF('Аренды'!$C:$C,A95))</f>
        <v/>
      </c>
      <c r="I95" s="9">
        <f>IF(A95="","",SUMIF('Аренды'!$C:$C,A95,'Аренды'!$I:$I))</f>
        <v/>
      </c>
    </row>
    <row r="96">
      <c r="A96" s="6" t="n"/>
      <c r="B96" s="6" t="n"/>
      <c r="C96" s="6" t="n"/>
      <c r="D96" s="7" t="n"/>
      <c r="E96" s="7" t="n"/>
      <c r="F96" s="7" t="n"/>
      <c r="G96" s="8">
        <f>IF(A96="","",IF(COUNTIFS('Аренды'!$C:$C,A96,'Аренды'!$K:$K,"выдано")&gt;0,"на руках","свободно"))</f>
        <v/>
      </c>
      <c r="H96" s="8">
        <f>IF(A96="","",COUNTIF('Аренды'!$C:$C,A96))</f>
        <v/>
      </c>
      <c r="I96" s="9">
        <f>IF(A96="","",SUMIF('Аренды'!$C:$C,A96,'Аренды'!$I:$I))</f>
        <v/>
      </c>
    </row>
    <row r="97">
      <c r="A97" s="6" t="n"/>
      <c r="B97" s="6" t="n"/>
      <c r="C97" s="6" t="n"/>
      <c r="D97" s="7" t="n"/>
      <c r="E97" s="7" t="n"/>
      <c r="F97" s="7" t="n"/>
      <c r="G97" s="8">
        <f>IF(A97="","",IF(COUNTIFS('Аренды'!$C:$C,A97,'Аренды'!$K:$K,"выдано")&gt;0,"на руках","свободно"))</f>
        <v/>
      </c>
      <c r="H97" s="8">
        <f>IF(A97="","",COUNTIF('Аренды'!$C:$C,A97))</f>
        <v/>
      </c>
      <c r="I97" s="9">
        <f>IF(A97="","",SUMIF('Аренды'!$C:$C,A97,'Аренды'!$I:$I))</f>
        <v/>
      </c>
    </row>
    <row r="98">
      <c r="A98" s="6" t="n"/>
      <c r="B98" s="6" t="n"/>
      <c r="C98" s="6" t="n"/>
      <c r="D98" s="7" t="n"/>
      <c r="E98" s="7" t="n"/>
      <c r="F98" s="7" t="n"/>
      <c r="G98" s="8">
        <f>IF(A98="","",IF(COUNTIFS('Аренды'!$C:$C,A98,'Аренды'!$K:$K,"выдано")&gt;0,"на руках","свободно"))</f>
        <v/>
      </c>
      <c r="H98" s="8">
        <f>IF(A98="","",COUNTIF('Аренды'!$C:$C,A98))</f>
        <v/>
      </c>
      <c r="I98" s="9">
        <f>IF(A98="","",SUMIF('Аренды'!$C:$C,A98,'Аренды'!$I:$I))</f>
        <v/>
      </c>
    </row>
    <row r="99">
      <c r="A99" s="6" t="n"/>
      <c r="B99" s="6" t="n"/>
      <c r="C99" s="6" t="n"/>
      <c r="D99" s="7" t="n"/>
      <c r="E99" s="7" t="n"/>
      <c r="F99" s="7" t="n"/>
      <c r="G99" s="8">
        <f>IF(A99="","",IF(COUNTIFS('Аренды'!$C:$C,A99,'Аренды'!$K:$K,"выдано")&gt;0,"на руках","свободно"))</f>
        <v/>
      </c>
      <c r="H99" s="8">
        <f>IF(A99="","",COUNTIF('Аренды'!$C:$C,A99))</f>
        <v/>
      </c>
      <c r="I99" s="9">
        <f>IF(A99="","",SUMIF('Аренды'!$C:$C,A99,'Аренды'!$I:$I))</f>
        <v/>
      </c>
    </row>
    <row r="100">
      <c r="A100" s="6" t="n"/>
      <c r="B100" s="6" t="n"/>
      <c r="C100" s="6" t="n"/>
      <c r="D100" s="7" t="n"/>
      <c r="E100" s="7" t="n"/>
      <c r="F100" s="7" t="n"/>
      <c r="G100" s="8">
        <f>IF(A100="","",IF(COUNTIFS('Аренды'!$C:$C,A100,'Аренды'!$K:$K,"выдано")&gt;0,"на руках","свободно"))</f>
        <v/>
      </c>
      <c r="H100" s="8">
        <f>IF(A100="","",COUNTIF('Аренды'!$C:$C,A100))</f>
        <v/>
      </c>
      <c r="I100" s="9">
        <f>IF(A100="","",SUMIF('Аренды'!$C:$C,A100,'Аренды'!$I:$I))</f>
        <v/>
      </c>
    </row>
    <row r="101">
      <c r="A101" s="6" t="n"/>
      <c r="B101" s="6" t="n"/>
      <c r="C101" s="6" t="n"/>
      <c r="D101" s="7" t="n"/>
      <c r="E101" s="7" t="n"/>
      <c r="F101" s="7" t="n"/>
      <c r="G101" s="8">
        <f>IF(A101="","",IF(COUNTIFS('Аренды'!$C:$C,A101,'Аренды'!$K:$K,"выдано")&gt;0,"на руках","свободно"))</f>
        <v/>
      </c>
      <c r="H101" s="8">
        <f>IF(A101="","",COUNTIF('Аренды'!$C:$C,A101))</f>
        <v/>
      </c>
      <c r="I101" s="9">
        <f>IF(A101="","",SUMIF('Аренды'!$C:$C,A101,'Аренды'!$I:$I))</f>
        <v/>
      </c>
    </row>
  </sheetData>
  <conditionalFormatting sqref="G2:G101">
    <cfRule type="expression" priority="1" dxfId="0">
      <formula>$G2="на руках"</formula>
    </cfRule>
    <cfRule type="expression" priority="2" dxfId="1">
      <formula>$G2="свободно"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28" customWidth="1" min="4" max="4"/>
    <col width="22" customWidth="1" min="5" max="5"/>
    <col width="18" customWidth="1" min="6" max="6"/>
    <col width="8" customWidth="1" min="7" max="7"/>
    <col width="12" customWidth="1" min="8" max="8"/>
    <col width="12" customWidth="1" min="9" max="9"/>
    <col width="12" customWidth="1" min="10" max="10"/>
    <col width="13" customWidth="1" min="11" max="11"/>
    <col width="13" customWidth="1" min="12" max="12"/>
    <col width="12" customWidth="1" min="13" max="13"/>
    <col width="13" customWidth="1" min="14" max="14"/>
  </cols>
  <sheetData>
    <row r="1" ht="30" customHeight="1">
      <c r="A1" s="5" t="inlineStr">
        <is>
          <t>Дата выдачи</t>
        </is>
      </c>
      <c r="B1" s="5" t="inlineStr">
        <is>
          <t>Вернуть до</t>
        </is>
      </c>
      <c r="C1" s="5" t="inlineStr">
        <is>
          <t>Инв. номер</t>
        </is>
      </c>
      <c r="D1" s="5" t="inlineStr">
        <is>
          <t>Вещь</t>
        </is>
      </c>
      <c r="E1" s="5" t="inlineStr">
        <is>
          <t>Клиент</t>
        </is>
      </c>
      <c r="F1" s="5" t="inlineStr">
        <is>
          <t>Телефон</t>
        </is>
      </c>
      <c r="G1" s="5" t="inlineStr">
        <is>
          <t>Суток</t>
        </is>
      </c>
      <c r="H1" s="5" t="inlineStr">
        <is>
          <t>Сумма</t>
        </is>
      </c>
      <c r="I1" s="5" t="inlineStr">
        <is>
          <t>Оплачено</t>
        </is>
      </c>
      <c r="J1" s="5" t="inlineStr">
        <is>
          <t>Залог</t>
        </is>
      </c>
      <c r="K1" s="5" t="inlineStr">
        <is>
          <t>Статус</t>
        </is>
      </c>
      <c r="L1" s="5" t="inlineStr">
        <is>
          <t>Залог вернули</t>
        </is>
      </c>
      <c r="M1" s="5" t="inlineStr">
        <is>
          <t>Долг</t>
        </is>
      </c>
      <c r="N1" s="5" t="inlineStr">
        <is>
          <t>Просрочка, дн.</t>
        </is>
      </c>
    </row>
    <row r="2">
      <c r="A2" s="10" t="n">
        <v>46296</v>
      </c>
      <c r="B2" s="10" t="n">
        <v>46298</v>
      </c>
      <c r="C2" s="6" t="inlineStr">
        <is>
          <t>П-1</t>
        </is>
      </c>
      <c r="D2" s="8">
        <f>IF(C2="","",IFERROR(INDEX('Оборудование'!$B:$B,MATCH(C2,'Оборудование'!$A:$A,0)),"нет такого номера"))</f>
        <v/>
      </c>
      <c r="E2" s="6" t="inlineStr">
        <is>
          <t>Иванов И.</t>
        </is>
      </c>
      <c r="F2" s="6" t="inlineStr">
        <is>
          <t>+7 900 000-00-01</t>
        </is>
      </c>
      <c r="G2" s="8">
        <f>IF(OR(A2="",B2=""),"",MAX(1,ROUNDUP(B2-A2,0)))</f>
        <v/>
      </c>
      <c r="H2" s="9">
        <f>IF(OR(G2="",C2=""),"",G2*IFERROR(INDEX('Оборудование'!$D:$D,MATCH(C2,'Оборудование'!$A:$A,0)),0))</f>
        <v/>
      </c>
      <c r="I2" s="7" t="n">
        <v>1800</v>
      </c>
      <c r="J2" s="7" t="n">
        <v>5000</v>
      </c>
      <c r="K2" s="6" t="inlineStr">
        <is>
          <t>возвращено</t>
        </is>
      </c>
      <c r="L2" s="6" t="inlineStr">
        <is>
          <t>да</t>
        </is>
      </c>
      <c r="M2" s="9">
        <f>IF(H2="","",MAX(0,H2-N(I2)))</f>
        <v/>
      </c>
      <c r="N2" s="8">
        <f>IF(AND(K2="выдано",B2&lt;&gt;"",TODAY()&gt;B2),INT(TODAY()-B2),"")</f>
        <v/>
      </c>
    </row>
    <row r="3">
      <c r="A3" s="10" t="n">
        <v>46300</v>
      </c>
      <c r="B3" s="10" t="n">
        <v>46301</v>
      </c>
      <c r="C3" s="6" t="inlineStr">
        <is>
          <t>Ш-1</t>
        </is>
      </c>
      <c r="D3" s="8">
        <f>IF(C3="","",IFERROR(INDEX('Оборудование'!$B:$B,MATCH(C3,'Оборудование'!$A:$A,0)),"нет такого номера"))</f>
        <v/>
      </c>
      <c r="E3" s="6" t="inlineStr">
        <is>
          <t>Петрова А.</t>
        </is>
      </c>
      <c r="F3" s="6" t="inlineStr">
        <is>
          <t>+7 900 000-00-02</t>
        </is>
      </c>
      <c r="G3" s="8">
        <f>IF(OR(A3="",B3=""),"",MAX(1,ROUNDUP(B3-A3,0)))</f>
        <v/>
      </c>
      <c r="H3" s="9">
        <f>IF(OR(G3="",C3=""),"",G3*IFERROR(INDEX('Оборудование'!$D:$D,MATCH(C3,'Оборудование'!$A:$A,0)),0))</f>
        <v/>
      </c>
      <c r="I3" s="7" t="n">
        <v>600</v>
      </c>
      <c r="J3" s="7" t="n">
        <v>3000</v>
      </c>
      <c r="K3" s="6" t="inlineStr">
        <is>
          <t>возвращено</t>
        </is>
      </c>
      <c r="L3" s="6" t="inlineStr">
        <is>
          <t>да</t>
        </is>
      </c>
      <c r="M3" s="9">
        <f>IF(H3="","",MAX(0,H3-N(I3)))</f>
        <v/>
      </c>
      <c r="N3" s="8">
        <f>IF(AND(K3="выдано",B3&lt;&gt;"",TODAY()&gt;B3),INT(TODAY()-B3),"")</f>
        <v/>
      </c>
    </row>
    <row r="4">
      <c r="A4" s="10" t="n">
        <v>46305</v>
      </c>
      <c r="B4" s="10" t="n">
        <v>46307</v>
      </c>
      <c r="C4" s="6" t="inlineStr">
        <is>
          <t>С-1</t>
        </is>
      </c>
      <c r="D4" s="8">
        <f>IF(C4="","",IFERROR(INDEX('Оборудование'!$B:$B,MATCH(C4,'Оборудование'!$A:$A,0)),"нет такого номера"))</f>
        <v/>
      </c>
      <c r="E4" s="6" t="inlineStr">
        <is>
          <t>Сидоров К.</t>
        </is>
      </c>
      <c r="F4" s="6" t="inlineStr">
        <is>
          <t>+7 900 000-00-03</t>
        </is>
      </c>
      <c r="G4" s="8">
        <f>IF(OR(A4="",B4=""),"",MAX(1,ROUNDUP(B4-A4,0)))</f>
        <v/>
      </c>
      <c r="H4" s="9">
        <f>IF(OR(G4="",C4=""),"",G4*IFERROR(INDEX('Оборудование'!$D:$D,MATCH(C4,'Оборудование'!$A:$A,0)),0))</f>
        <v/>
      </c>
      <c r="I4" s="7" t="n">
        <v>3000</v>
      </c>
      <c r="J4" s="7" t="n">
        <v>8000</v>
      </c>
      <c r="K4" s="6" t="inlineStr">
        <is>
          <t>возвращено</t>
        </is>
      </c>
      <c r="L4" s="6" t="inlineStr">
        <is>
          <t>да</t>
        </is>
      </c>
      <c r="M4" s="9">
        <f>IF(H4="","",MAX(0,H4-N(I4)))</f>
        <v/>
      </c>
      <c r="N4" s="8">
        <f>IF(AND(K4="выдано",B4&lt;&gt;"",TODAY()&gt;B4),INT(TODAY()-B4),"")</f>
        <v/>
      </c>
    </row>
    <row r="5">
      <c r="A5" s="10" t="n">
        <v>46315</v>
      </c>
      <c r="B5" s="10" t="n">
        <v>46320</v>
      </c>
      <c r="C5" s="6" t="inlineStr">
        <is>
          <t>В-1</t>
        </is>
      </c>
      <c r="D5" s="8">
        <f>IF(C5="","",IFERROR(INDEX('Оборудование'!$B:$B,MATCH(C5,'Оборудование'!$A:$A,0)),"нет такого номера"))</f>
        <v/>
      </c>
      <c r="E5" s="6" t="inlineStr">
        <is>
          <t>Орлов П.</t>
        </is>
      </c>
      <c r="F5" s="6" t="inlineStr">
        <is>
          <t>+7 900 000-00-04</t>
        </is>
      </c>
      <c r="G5" s="8">
        <f>IF(OR(A5="",B5=""),"",MAX(1,ROUNDUP(B5-A5,0)))</f>
        <v/>
      </c>
      <c r="H5" s="9">
        <f>IF(OR(G5="",C5=""),"",G5*IFERROR(INDEX('Оборудование'!$D:$D,MATCH(C5,'Оборудование'!$A:$A,0)),0))</f>
        <v/>
      </c>
      <c r="I5" s="7" t="n">
        <v>5000</v>
      </c>
      <c r="J5" s="7" t="n">
        <v>10000</v>
      </c>
      <c r="K5" s="6" t="inlineStr">
        <is>
          <t>выдано</t>
        </is>
      </c>
      <c r="L5" s="6" t="inlineStr">
        <is>
          <t>нет</t>
        </is>
      </c>
      <c r="M5" s="9">
        <f>IF(H5="","",MAX(0,H5-N(I5)))</f>
        <v/>
      </c>
      <c r="N5" s="8">
        <f>IF(AND(K5="выдано",B5&lt;&gt;"",TODAY()&gt;B5),INT(TODAY()-B5),"")</f>
        <v/>
      </c>
    </row>
    <row r="6">
      <c r="A6" s="10" t="n"/>
      <c r="B6" s="10" t="n"/>
      <c r="C6" s="6" t="n"/>
      <c r="D6" s="8">
        <f>IF(C6="","",IFERROR(INDEX('Оборудование'!$B:$B,MATCH(C6,'Оборудование'!$A:$A,0)),"нет такого номера"))</f>
        <v/>
      </c>
      <c r="E6" s="6" t="n"/>
      <c r="F6" s="6" t="n"/>
      <c r="G6" s="8">
        <f>IF(OR(A6="",B6=""),"",MAX(1,ROUNDUP(B6-A6,0)))</f>
        <v/>
      </c>
      <c r="H6" s="9">
        <f>IF(OR(G6="",C6=""),"",G6*IFERROR(INDEX('Оборудование'!$D:$D,MATCH(C6,'Оборудование'!$A:$A,0)),0))</f>
        <v/>
      </c>
      <c r="I6" s="7" t="n"/>
      <c r="J6" s="7" t="n"/>
      <c r="K6" s="6" t="n"/>
      <c r="L6" s="6" t="n"/>
      <c r="M6" s="9">
        <f>IF(H6="","",MAX(0,H6-N(I6)))</f>
        <v/>
      </c>
      <c r="N6" s="8">
        <f>IF(AND(K6="выдано",B6&lt;&gt;"",TODAY()&gt;B6),INT(TODAY()-B6),"")</f>
        <v/>
      </c>
    </row>
    <row r="7">
      <c r="A7" s="10" t="n"/>
      <c r="B7" s="10" t="n"/>
      <c r="C7" s="6" t="n"/>
      <c r="D7" s="8">
        <f>IF(C7="","",IFERROR(INDEX('Оборудование'!$B:$B,MATCH(C7,'Оборудование'!$A:$A,0)),"нет такого номера"))</f>
        <v/>
      </c>
      <c r="E7" s="6" t="n"/>
      <c r="F7" s="6" t="n"/>
      <c r="G7" s="8">
        <f>IF(OR(A7="",B7=""),"",MAX(1,ROUNDUP(B7-A7,0)))</f>
        <v/>
      </c>
      <c r="H7" s="9">
        <f>IF(OR(G7="",C7=""),"",G7*IFERROR(INDEX('Оборудование'!$D:$D,MATCH(C7,'Оборудование'!$A:$A,0)),0))</f>
        <v/>
      </c>
      <c r="I7" s="7" t="n"/>
      <c r="J7" s="7" t="n"/>
      <c r="K7" s="6" t="n"/>
      <c r="L7" s="6" t="n"/>
      <c r="M7" s="9">
        <f>IF(H7="","",MAX(0,H7-N(I7)))</f>
        <v/>
      </c>
      <c r="N7" s="8">
        <f>IF(AND(K7="выдано",B7&lt;&gt;"",TODAY()&gt;B7),INT(TODAY()-B7),"")</f>
        <v/>
      </c>
    </row>
    <row r="8">
      <c r="A8" s="10" t="n"/>
      <c r="B8" s="10" t="n"/>
      <c r="C8" s="6" t="n"/>
      <c r="D8" s="8">
        <f>IF(C8="","",IFERROR(INDEX('Оборудование'!$B:$B,MATCH(C8,'Оборудование'!$A:$A,0)),"нет такого номера"))</f>
        <v/>
      </c>
      <c r="E8" s="6" t="n"/>
      <c r="F8" s="6" t="n"/>
      <c r="G8" s="8">
        <f>IF(OR(A8="",B8=""),"",MAX(1,ROUNDUP(B8-A8,0)))</f>
        <v/>
      </c>
      <c r="H8" s="9">
        <f>IF(OR(G8="",C8=""),"",G8*IFERROR(INDEX('Оборудование'!$D:$D,MATCH(C8,'Оборудование'!$A:$A,0)),0))</f>
        <v/>
      </c>
      <c r="I8" s="7" t="n"/>
      <c r="J8" s="7" t="n"/>
      <c r="K8" s="6" t="n"/>
      <c r="L8" s="6" t="n"/>
      <c r="M8" s="9">
        <f>IF(H8="","",MAX(0,H8-N(I8)))</f>
        <v/>
      </c>
      <c r="N8" s="8">
        <f>IF(AND(K8="выдано",B8&lt;&gt;"",TODAY()&gt;B8),INT(TODAY()-B8),"")</f>
        <v/>
      </c>
    </row>
    <row r="9">
      <c r="A9" s="10" t="n"/>
      <c r="B9" s="10" t="n"/>
      <c r="C9" s="6" t="n"/>
      <c r="D9" s="8">
        <f>IF(C9="","",IFERROR(INDEX('Оборудование'!$B:$B,MATCH(C9,'Оборудование'!$A:$A,0)),"нет такого номера"))</f>
        <v/>
      </c>
      <c r="E9" s="6" t="n"/>
      <c r="F9" s="6" t="n"/>
      <c r="G9" s="8">
        <f>IF(OR(A9="",B9=""),"",MAX(1,ROUNDUP(B9-A9,0)))</f>
        <v/>
      </c>
      <c r="H9" s="9">
        <f>IF(OR(G9="",C9=""),"",G9*IFERROR(INDEX('Оборудование'!$D:$D,MATCH(C9,'Оборудование'!$A:$A,0)),0))</f>
        <v/>
      </c>
      <c r="I9" s="7" t="n"/>
      <c r="J9" s="7" t="n"/>
      <c r="K9" s="6" t="n"/>
      <c r="L9" s="6" t="n"/>
      <c r="M9" s="9">
        <f>IF(H9="","",MAX(0,H9-N(I9)))</f>
        <v/>
      </c>
      <c r="N9" s="8">
        <f>IF(AND(K9="выдано",B9&lt;&gt;"",TODAY()&gt;B9),INT(TODAY()-B9),"")</f>
        <v/>
      </c>
    </row>
    <row r="10">
      <c r="A10" s="10" t="n"/>
      <c r="B10" s="10" t="n"/>
      <c r="C10" s="6" t="n"/>
      <c r="D10" s="8">
        <f>IF(C10="","",IFERROR(INDEX('Оборудование'!$B:$B,MATCH(C10,'Оборудование'!$A:$A,0)),"нет такого номера"))</f>
        <v/>
      </c>
      <c r="E10" s="6" t="n"/>
      <c r="F10" s="6" t="n"/>
      <c r="G10" s="8">
        <f>IF(OR(A10="",B10=""),"",MAX(1,ROUNDUP(B10-A10,0)))</f>
        <v/>
      </c>
      <c r="H10" s="9">
        <f>IF(OR(G10="",C10=""),"",G10*IFERROR(INDEX('Оборудование'!$D:$D,MATCH(C10,'Оборудование'!$A:$A,0)),0))</f>
        <v/>
      </c>
      <c r="I10" s="7" t="n"/>
      <c r="J10" s="7" t="n"/>
      <c r="K10" s="6" t="n"/>
      <c r="L10" s="6" t="n"/>
      <c r="M10" s="9">
        <f>IF(H10="","",MAX(0,H10-N(I10)))</f>
        <v/>
      </c>
      <c r="N10" s="8">
        <f>IF(AND(K10="выдано",B10&lt;&gt;"",TODAY()&gt;B10),INT(TODAY()-B10),"")</f>
        <v/>
      </c>
    </row>
    <row r="11">
      <c r="A11" s="10" t="n"/>
      <c r="B11" s="10" t="n"/>
      <c r="C11" s="6" t="n"/>
      <c r="D11" s="8">
        <f>IF(C11="","",IFERROR(INDEX('Оборудование'!$B:$B,MATCH(C11,'Оборудование'!$A:$A,0)),"нет такого номера"))</f>
        <v/>
      </c>
      <c r="E11" s="6" t="n"/>
      <c r="F11" s="6" t="n"/>
      <c r="G11" s="8">
        <f>IF(OR(A11="",B11=""),"",MAX(1,ROUNDUP(B11-A11,0)))</f>
        <v/>
      </c>
      <c r="H11" s="9">
        <f>IF(OR(G11="",C11=""),"",G11*IFERROR(INDEX('Оборудование'!$D:$D,MATCH(C11,'Оборудование'!$A:$A,0)),0))</f>
        <v/>
      </c>
      <c r="I11" s="7" t="n"/>
      <c r="J11" s="7" t="n"/>
      <c r="K11" s="6" t="n"/>
      <c r="L11" s="6" t="n"/>
      <c r="M11" s="9">
        <f>IF(H11="","",MAX(0,H11-N(I11)))</f>
        <v/>
      </c>
      <c r="N11" s="8">
        <f>IF(AND(K11="выдано",B11&lt;&gt;"",TODAY()&gt;B11),INT(TODAY()-B11),"")</f>
        <v/>
      </c>
    </row>
    <row r="12">
      <c r="A12" s="10" t="n"/>
      <c r="B12" s="10" t="n"/>
      <c r="C12" s="6" t="n"/>
      <c r="D12" s="8">
        <f>IF(C12="","",IFERROR(INDEX('Оборудование'!$B:$B,MATCH(C12,'Оборудование'!$A:$A,0)),"нет такого номера"))</f>
        <v/>
      </c>
      <c r="E12" s="6" t="n"/>
      <c r="F12" s="6" t="n"/>
      <c r="G12" s="8">
        <f>IF(OR(A12="",B12=""),"",MAX(1,ROUNDUP(B12-A12,0)))</f>
        <v/>
      </c>
      <c r="H12" s="9">
        <f>IF(OR(G12="",C12=""),"",G12*IFERROR(INDEX('Оборудование'!$D:$D,MATCH(C12,'Оборудование'!$A:$A,0)),0))</f>
        <v/>
      </c>
      <c r="I12" s="7" t="n"/>
      <c r="J12" s="7" t="n"/>
      <c r="K12" s="6" t="n"/>
      <c r="L12" s="6" t="n"/>
      <c r="M12" s="9">
        <f>IF(H12="","",MAX(0,H12-N(I12)))</f>
        <v/>
      </c>
      <c r="N12" s="8">
        <f>IF(AND(K12="выдано",B12&lt;&gt;"",TODAY()&gt;B12),INT(TODAY()-B12),"")</f>
        <v/>
      </c>
    </row>
    <row r="13">
      <c r="A13" s="10" t="n"/>
      <c r="B13" s="10" t="n"/>
      <c r="C13" s="6" t="n"/>
      <c r="D13" s="8">
        <f>IF(C13="","",IFERROR(INDEX('Оборудование'!$B:$B,MATCH(C13,'Оборудование'!$A:$A,0)),"нет такого номера"))</f>
        <v/>
      </c>
      <c r="E13" s="6" t="n"/>
      <c r="F13" s="6" t="n"/>
      <c r="G13" s="8">
        <f>IF(OR(A13="",B13=""),"",MAX(1,ROUNDUP(B13-A13,0)))</f>
        <v/>
      </c>
      <c r="H13" s="9">
        <f>IF(OR(G13="",C13=""),"",G13*IFERROR(INDEX('Оборудование'!$D:$D,MATCH(C13,'Оборудование'!$A:$A,0)),0))</f>
        <v/>
      </c>
      <c r="I13" s="7" t="n"/>
      <c r="J13" s="7" t="n"/>
      <c r="K13" s="6" t="n"/>
      <c r="L13" s="6" t="n"/>
      <c r="M13" s="9">
        <f>IF(H13="","",MAX(0,H13-N(I13)))</f>
        <v/>
      </c>
      <c r="N13" s="8">
        <f>IF(AND(K13="выдано",B13&lt;&gt;"",TODAY()&gt;B13),INT(TODAY()-B13),"")</f>
        <v/>
      </c>
    </row>
    <row r="14">
      <c r="A14" s="10" t="n"/>
      <c r="B14" s="10" t="n"/>
      <c r="C14" s="6" t="n"/>
      <c r="D14" s="8">
        <f>IF(C14="","",IFERROR(INDEX('Оборудование'!$B:$B,MATCH(C14,'Оборудование'!$A:$A,0)),"нет такого номера"))</f>
        <v/>
      </c>
      <c r="E14" s="6" t="n"/>
      <c r="F14" s="6" t="n"/>
      <c r="G14" s="8">
        <f>IF(OR(A14="",B14=""),"",MAX(1,ROUNDUP(B14-A14,0)))</f>
        <v/>
      </c>
      <c r="H14" s="9">
        <f>IF(OR(G14="",C14=""),"",G14*IFERROR(INDEX('Оборудование'!$D:$D,MATCH(C14,'Оборудование'!$A:$A,0)),0))</f>
        <v/>
      </c>
      <c r="I14" s="7" t="n"/>
      <c r="J14" s="7" t="n"/>
      <c r="K14" s="6" t="n"/>
      <c r="L14" s="6" t="n"/>
      <c r="M14" s="9">
        <f>IF(H14="","",MAX(0,H14-N(I14)))</f>
        <v/>
      </c>
      <c r="N14" s="8">
        <f>IF(AND(K14="выдано",B14&lt;&gt;"",TODAY()&gt;B14),INT(TODAY()-B14),"")</f>
        <v/>
      </c>
    </row>
    <row r="15">
      <c r="A15" s="10" t="n"/>
      <c r="B15" s="10" t="n"/>
      <c r="C15" s="6" t="n"/>
      <c r="D15" s="8">
        <f>IF(C15="","",IFERROR(INDEX('Оборудование'!$B:$B,MATCH(C15,'Оборудование'!$A:$A,0)),"нет такого номера"))</f>
        <v/>
      </c>
      <c r="E15" s="6" t="n"/>
      <c r="F15" s="6" t="n"/>
      <c r="G15" s="8">
        <f>IF(OR(A15="",B15=""),"",MAX(1,ROUNDUP(B15-A15,0)))</f>
        <v/>
      </c>
      <c r="H15" s="9">
        <f>IF(OR(G15="",C15=""),"",G15*IFERROR(INDEX('Оборудование'!$D:$D,MATCH(C15,'Оборудование'!$A:$A,0)),0))</f>
        <v/>
      </c>
      <c r="I15" s="7" t="n"/>
      <c r="J15" s="7" t="n"/>
      <c r="K15" s="6" t="n"/>
      <c r="L15" s="6" t="n"/>
      <c r="M15" s="9">
        <f>IF(H15="","",MAX(0,H15-N(I15)))</f>
        <v/>
      </c>
      <c r="N15" s="8">
        <f>IF(AND(K15="выдано",B15&lt;&gt;"",TODAY()&gt;B15),INT(TODAY()-B15),"")</f>
        <v/>
      </c>
    </row>
    <row r="16">
      <c r="A16" s="10" t="n"/>
      <c r="B16" s="10" t="n"/>
      <c r="C16" s="6" t="n"/>
      <c r="D16" s="8">
        <f>IF(C16="","",IFERROR(INDEX('Оборудование'!$B:$B,MATCH(C16,'Оборудование'!$A:$A,0)),"нет такого номера"))</f>
        <v/>
      </c>
      <c r="E16" s="6" t="n"/>
      <c r="F16" s="6" t="n"/>
      <c r="G16" s="8">
        <f>IF(OR(A16="",B16=""),"",MAX(1,ROUNDUP(B16-A16,0)))</f>
        <v/>
      </c>
      <c r="H16" s="9">
        <f>IF(OR(G16="",C16=""),"",G16*IFERROR(INDEX('Оборудование'!$D:$D,MATCH(C16,'Оборудование'!$A:$A,0)),0))</f>
        <v/>
      </c>
      <c r="I16" s="7" t="n"/>
      <c r="J16" s="7" t="n"/>
      <c r="K16" s="6" t="n"/>
      <c r="L16" s="6" t="n"/>
      <c r="M16" s="9">
        <f>IF(H16="","",MAX(0,H16-N(I16)))</f>
        <v/>
      </c>
      <c r="N16" s="8">
        <f>IF(AND(K16="выдано",B16&lt;&gt;"",TODAY()&gt;B16),INT(TODAY()-B16),"")</f>
        <v/>
      </c>
    </row>
    <row r="17">
      <c r="A17" s="10" t="n"/>
      <c r="B17" s="10" t="n"/>
      <c r="C17" s="6" t="n"/>
      <c r="D17" s="8">
        <f>IF(C17="","",IFERROR(INDEX('Оборудование'!$B:$B,MATCH(C17,'Оборудование'!$A:$A,0)),"нет такого номера"))</f>
        <v/>
      </c>
      <c r="E17" s="6" t="n"/>
      <c r="F17" s="6" t="n"/>
      <c r="G17" s="8">
        <f>IF(OR(A17="",B17=""),"",MAX(1,ROUNDUP(B17-A17,0)))</f>
        <v/>
      </c>
      <c r="H17" s="9">
        <f>IF(OR(G17="",C17=""),"",G17*IFERROR(INDEX('Оборудование'!$D:$D,MATCH(C17,'Оборудование'!$A:$A,0)),0))</f>
        <v/>
      </c>
      <c r="I17" s="7" t="n"/>
      <c r="J17" s="7" t="n"/>
      <c r="K17" s="6" t="n"/>
      <c r="L17" s="6" t="n"/>
      <c r="M17" s="9">
        <f>IF(H17="","",MAX(0,H17-N(I17)))</f>
        <v/>
      </c>
      <c r="N17" s="8">
        <f>IF(AND(K17="выдано",B17&lt;&gt;"",TODAY()&gt;B17),INT(TODAY()-B17),"")</f>
        <v/>
      </c>
    </row>
    <row r="18">
      <c r="A18" s="10" t="n"/>
      <c r="B18" s="10" t="n"/>
      <c r="C18" s="6" t="n"/>
      <c r="D18" s="8">
        <f>IF(C18="","",IFERROR(INDEX('Оборудование'!$B:$B,MATCH(C18,'Оборудование'!$A:$A,0)),"нет такого номера"))</f>
        <v/>
      </c>
      <c r="E18" s="6" t="n"/>
      <c r="F18" s="6" t="n"/>
      <c r="G18" s="8">
        <f>IF(OR(A18="",B18=""),"",MAX(1,ROUNDUP(B18-A18,0)))</f>
        <v/>
      </c>
      <c r="H18" s="9">
        <f>IF(OR(G18="",C18=""),"",G18*IFERROR(INDEX('Оборудование'!$D:$D,MATCH(C18,'Оборудование'!$A:$A,0)),0))</f>
        <v/>
      </c>
      <c r="I18" s="7" t="n"/>
      <c r="J18" s="7" t="n"/>
      <c r="K18" s="6" t="n"/>
      <c r="L18" s="6" t="n"/>
      <c r="M18" s="9">
        <f>IF(H18="","",MAX(0,H18-N(I18)))</f>
        <v/>
      </c>
      <c r="N18" s="8">
        <f>IF(AND(K18="выдано",B18&lt;&gt;"",TODAY()&gt;B18),INT(TODAY()-B18),"")</f>
        <v/>
      </c>
    </row>
    <row r="19">
      <c r="A19" s="10" t="n"/>
      <c r="B19" s="10" t="n"/>
      <c r="C19" s="6" t="n"/>
      <c r="D19" s="8">
        <f>IF(C19="","",IFERROR(INDEX('Оборудование'!$B:$B,MATCH(C19,'Оборудование'!$A:$A,0)),"нет такого номера"))</f>
        <v/>
      </c>
      <c r="E19" s="6" t="n"/>
      <c r="F19" s="6" t="n"/>
      <c r="G19" s="8">
        <f>IF(OR(A19="",B19=""),"",MAX(1,ROUNDUP(B19-A19,0)))</f>
        <v/>
      </c>
      <c r="H19" s="9">
        <f>IF(OR(G19="",C19=""),"",G19*IFERROR(INDEX('Оборудование'!$D:$D,MATCH(C19,'Оборудование'!$A:$A,0)),0))</f>
        <v/>
      </c>
      <c r="I19" s="7" t="n"/>
      <c r="J19" s="7" t="n"/>
      <c r="K19" s="6" t="n"/>
      <c r="L19" s="6" t="n"/>
      <c r="M19" s="9">
        <f>IF(H19="","",MAX(0,H19-N(I19)))</f>
        <v/>
      </c>
      <c r="N19" s="8">
        <f>IF(AND(K19="выдано",B19&lt;&gt;"",TODAY()&gt;B19),INT(TODAY()-B19),"")</f>
        <v/>
      </c>
    </row>
    <row r="20">
      <c r="A20" s="10" t="n"/>
      <c r="B20" s="10" t="n"/>
      <c r="C20" s="6" t="n"/>
      <c r="D20" s="8">
        <f>IF(C20="","",IFERROR(INDEX('Оборудование'!$B:$B,MATCH(C20,'Оборудование'!$A:$A,0)),"нет такого номера"))</f>
        <v/>
      </c>
      <c r="E20" s="6" t="n"/>
      <c r="F20" s="6" t="n"/>
      <c r="G20" s="8">
        <f>IF(OR(A20="",B20=""),"",MAX(1,ROUNDUP(B20-A20,0)))</f>
        <v/>
      </c>
      <c r="H20" s="9">
        <f>IF(OR(G20="",C20=""),"",G20*IFERROR(INDEX('Оборудование'!$D:$D,MATCH(C20,'Оборудование'!$A:$A,0)),0))</f>
        <v/>
      </c>
      <c r="I20" s="7" t="n"/>
      <c r="J20" s="7" t="n"/>
      <c r="K20" s="6" t="n"/>
      <c r="L20" s="6" t="n"/>
      <c r="M20" s="9">
        <f>IF(H20="","",MAX(0,H20-N(I20)))</f>
        <v/>
      </c>
      <c r="N20" s="8">
        <f>IF(AND(K20="выдано",B20&lt;&gt;"",TODAY()&gt;B20),INT(TODAY()-B20),"")</f>
        <v/>
      </c>
    </row>
    <row r="21">
      <c r="A21" s="10" t="n"/>
      <c r="B21" s="10" t="n"/>
      <c r="C21" s="6" t="n"/>
      <c r="D21" s="8">
        <f>IF(C21="","",IFERROR(INDEX('Оборудование'!$B:$B,MATCH(C21,'Оборудование'!$A:$A,0)),"нет такого номера"))</f>
        <v/>
      </c>
      <c r="E21" s="6" t="n"/>
      <c r="F21" s="6" t="n"/>
      <c r="G21" s="8">
        <f>IF(OR(A21="",B21=""),"",MAX(1,ROUNDUP(B21-A21,0)))</f>
        <v/>
      </c>
      <c r="H21" s="9">
        <f>IF(OR(G21="",C21=""),"",G21*IFERROR(INDEX('Оборудование'!$D:$D,MATCH(C21,'Оборудование'!$A:$A,0)),0))</f>
        <v/>
      </c>
      <c r="I21" s="7" t="n"/>
      <c r="J21" s="7" t="n"/>
      <c r="K21" s="6" t="n"/>
      <c r="L21" s="6" t="n"/>
      <c r="M21" s="9">
        <f>IF(H21="","",MAX(0,H21-N(I21)))</f>
        <v/>
      </c>
      <c r="N21" s="8">
        <f>IF(AND(K21="выдано",B21&lt;&gt;"",TODAY()&gt;B21),INT(TODAY()-B21),"")</f>
        <v/>
      </c>
    </row>
    <row r="22">
      <c r="A22" s="10" t="n"/>
      <c r="B22" s="10" t="n"/>
      <c r="C22" s="6" t="n"/>
      <c r="D22" s="8">
        <f>IF(C22="","",IFERROR(INDEX('Оборудование'!$B:$B,MATCH(C22,'Оборудование'!$A:$A,0)),"нет такого номера"))</f>
        <v/>
      </c>
      <c r="E22" s="6" t="n"/>
      <c r="F22" s="6" t="n"/>
      <c r="G22" s="8">
        <f>IF(OR(A22="",B22=""),"",MAX(1,ROUNDUP(B22-A22,0)))</f>
        <v/>
      </c>
      <c r="H22" s="9">
        <f>IF(OR(G22="",C22=""),"",G22*IFERROR(INDEX('Оборудование'!$D:$D,MATCH(C22,'Оборудование'!$A:$A,0)),0))</f>
        <v/>
      </c>
      <c r="I22" s="7" t="n"/>
      <c r="J22" s="7" t="n"/>
      <c r="K22" s="6" t="n"/>
      <c r="L22" s="6" t="n"/>
      <c r="M22" s="9">
        <f>IF(H22="","",MAX(0,H22-N(I22)))</f>
        <v/>
      </c>
      <c r="N22" s="8">
        <f>IF(AND(K22="выдано",B22&lt;&gt;"",TODAY()&gt;B22),INT(TODAY()-B22),"")</f>
        <v/>
      </c>
    </row>
    <row r="23">
      <c r="A23" s="10" t="n"/>
      <c r="B23" s="10" t="n"/>
      <c r="C23" s="6" t="n"/>
      <c r="D23" s="8">
        <f>IF(C23="","",IFERROR(INDEX('Оборудование'!$B:$B,MATCH(C23,'Оборудование'!$A:$A,0)),"нет такого номера"))</f>
        <v/>
      </c>
      <c r="E23" s="6" t="n"/>
      <c r="F23" s="6" t="n"/>
      <c r="G23" s="8">
        <f>IF(OR(A23="",B23=""),"",MAX(1,ROUNDUP(B23-A23,0)))</f>
        <v/>
      </c>
      <c r="H23" s="9">
        <f>IF(OR(G23="",C23=""),"",G23*IFERROR(INDEX('Оборудование'!$D:$D,MATCH(C23,'Оборудование'!$A:$A,0)),0))</f>
        <v/>
      </c>
      <c r="I23" s="7" t="n"/>
      <c r="J23" s="7" t="n"/>
      <c r="K23" s="6" t="n"/>
      <c r="L23" s="6" t="n"/>
      <c r="M23" s="9">
        <f>IF(H23="","",MAX(0,H23-N(I23)))</f>
        <v/>
      </c>
      <c r="N23" s="8">
        <f>IF(AND(K23="выдано",B23&lt;&gt;"",TODAY()&gt;B23),INT(TODAY()-B23),"")</f>
        <v/>
      </c>
    </row>
    <row r="24">
      <c r="A24" s="10" t="n"/>
      <c r="B24" s="10" t="n"/>
      <c r="C24" s="6" t="n"/>
      <c r="D24" s="8">
        <f>IF(C24="","",IFERROR(INDEX('Оборудование'!$B:$B,MATCH(C24,'Оборудование'!$A:$A,0)),"нет такого номера"))</f>
        <v/>
      </c>
      <c r="E24" s="6" t="n"/>
      <c r="F24" s="6" t="n"/>
      <c r="G24" s="8">
        <f>IF(OR(A24="",B24=""),"",MAX(1,ROUNDUP(B24-A24,0)))</f>
        <v/>
      </c>
      <c r="H24" s="9">
        <f>IF(OR(G24="",C24=""),"",G24*IFERROR(INDEX('Оборудование'!$D:$D,MATCH(C24,'Оборудование'!$A:$A,0)),0))</f>
        <v/>
      </c>
      <c r="I24" s="7" t="n"/>
      <c r="J24" s="7" t="n"/>
      <c r="K24" s="6" t="n"/>
      <c r="L24" s="6" t="n"/>
      <c r="M24" s="9">
        <f>IF(H24="","",MAX(0,H24-N(I24)))</f>
        <v/>
      </c>
      <c r="N24" s="8">
        <f>IF(AND(K24="выдано",B24&lt;&gt;"",TODAY()&gt;B24),INT(TODAY()-B24),"")</f>
        <v/>
      </c>
    </row>
    <row r="25">
      <c r="A25" s="10" t="n"/>
      <c r="B25" s="10" t="n"/>
      <c r="C25" s="6" t="n"/>
      <c r="D25" s="8">
        <f>IF(C25="","",IFERROR(INDEX('Оборудование'!$B:$B,MATCH(C25,'Оборудование'!$A:$A,0)),"нет такого номера"))</f>
        <v/>
      </c>
      <c r="E25" s="6" t="n"/>
      <c r="F25" s="6" t="n"/>
      <c r="G25" s="8">
        <f>IF(OR(A25="",B25=""),"",MAX(1,ROUNDUP(B25-A25,0)))</f>
        <v/>
      </c>
      <c r="H25" s="9">
        <f>IF(OR(G25="",C25=""),"",G25*IFERROR(INDEX('Оборудование'!$D:$D,MATCH(C25,'Оборудование'!$A:$A,0)),0))</f>
        <v/>
      </c>
      <c r="I25" s="7" t="n"/>
      <c r="J25" s="7" t="n"/>
      <c r="K25" s="6" t="n"/>
      <c r="L25" s="6" t="n"/>
      <c r="M25" s="9">
        <f>IF(H25="","",MAX(0,H25-N(I25)))</f>
        <v/>
      </c>
      <c r="N25" s="8">
        <f>IF(AND(K25="выдано",B25&lt;&gt;"",TODAY()&gt;B25),INT(TODAY()-B25),"")</f>
        <v/>
      </c>
    </row>
    <row r="26">
      <c r="A26" s="10" t="n"/>
      <c r="B26" s="10" t="n"/>
      <c r="C26" s="6" t="n"/>
      <c r="D26" s="8">
        <f>IF(C26="","",IFERROR(INDEX('Оборудование'!$B:$B,MATCH(C26,'Оборудование'!$A:$A,0)),"нет такого номера"))</f>
        <v/>
      </c>
      <c r="E26" s="6" t="n"/>
      <c r="F26" s="6" t="n"/>
      <c r="G26" s="8">
        <f>IF(OR(A26="",B26=""),"",MAX(1,ROUNDUP(B26-A26,0)))</f>
        <v/>
      </c>
      <c r="H26" s="9">
        <f>IF(OR(G26="",C26=""),"",G26*IFERROR(INDEX('Оборудование'!$D:$D,MATCH(C26,'Оборудование'!$A:$A,0)),0))</f>
        <v/>
      </c>
      <c r="I26" s="7" t="n"/>
      <c r="J26" s="7" t="n"/>
      <c r="K26" s="6" t="n"/>
      <c r="L26" s="6" t="n"/>
      <c r="M26" s="9">
        <f>IF(H26="","",MAX(0,H26-N(I26)))</f>
        <v/>
      </c>
      <c r="N26" s="8">
        <f>IF(AND(K26="выдано",B26&lt;&gt;"",TODAY()&gt;B26),INT(TODAY()-B26),"")</f>
        <v/>
      </c>
    </row>
    <row r="27">
      <c r="A27" s="10" t="n"/>
      <c r="B27" s="10" t="n"/>
      <c r="C27" s="6" t="n"/>
      <c r="D27" s="8">
        <f>IF(C27="","",IFERROR(INDEX('Оборудование'!$B:$B,MATCH(C27,'Оборудование'!$A:$A,0)),"нет такого номера"))</f>
        <v/>
      </c>
      <c r="E27" s="6" t="n"/>
      <c r="F27" s="6" t="n"/>
      <c r="G27" s="8">
        <f>IF(OR(A27="",B27=""),"",MAX(1,ROUNDUP(B27-A27,0)))</f>
        <v/>
      </c>
      <c r="H27" s="9">
        <f>IF(OR(G27="",C27=""),"",G27*IFERROR(INDEX('Оборудование'!$D:$D,MATCH(C27,'Оборудование'!$A:$A,0)),0))</f>
        <v/>
      </c>
      <c r="I27" s="7" t="n"/>
      <c r="J27" s="7" t="n"/>
      <c r="K27" s="6" t="n"/>
      <c r="L27" s="6" t="n"/>
      <c r="M27" s="9">
        <f>IF(H27="","",MAX(0,H27-N(I27)))</f>
        <v/>
      </c>
      <c r="N27" s="8">
        <f>IF(AND(K27="выдано",B27&lt;&gt;"",TODAY()&gt;B27),INT(TODAY()-B27),"")</f>
        <v/>
      </c>
    </row>
    <row r="28">
      <c r="A28" s="10" t="n"/>
      <c r="B28" s="10" t="n"/>
      <c r="C28" s="6" t="n"/>
      <c r="D28" s="8">
        <f>IF(C28="","",IFERROR(INDEX('Оборудование'!$B:$B,MATCH(C28,'Оборудование'!$A:$A,0)),"нет такого номера"))</f>
        <v/>
      </c>
      <c r="E28" s="6" t="n"/>
      <c r="F28" s="6" t="n"/>
      <c r="G28" s="8">
        <f>IF(OR(A28="",B28=""),"",MAX(1,ROUNDUP(B28-A28,0)))</f>
        <v/>
      </c>
      <c r="H28" s="9">
        <f>IF(OR(G28="",C28=""),"",G28*IFERROR(INDEX('Оборудование'!$D:$D,MATCH(C28,'Оборудование'!$A:$A,0)),0))</f>
        <v/>
      </c>
      <c r="I28" s="7" t="n"/>
      <c r="J28" s="7" t="n"/>
      <c r="K28" s="6" t="n"/>
      <c r="L28" s="6" t="n"/>
      <c r="M28" s="9">
        <f>IF(H28="","",MAX(0,H28-N(I28)))</f>
        <v/>
      </c>
      <c r="N28" s="8">
        <f>IF(AND(K28="выдано",B28&lt;&gt;"",TODAY()&gt;B28),INT(TODAY()-B28),"")</f>
        <v/>
      </c>
    </row>
    <row r="29">
      <c r="A29" s="10" t="n"/>
      <c r="B29" s="10" t="n"/>
      <c r="C29" s="6" t="n"/>
      <c r="D29" s="8">
        <f>IF(C29="","",IFERROR(INDEX('Оборудование'!$B:$B,MATCH(C29,'Оборудование'!$A:$A,0)),"нет такого номера"))</f>
        <v/>
      </c>
      <c r="E29" s="6" t="n"/>
      <c r="F29" s="6" t="n"/>
      <c r="G29" s="8">
        <f>IF(OR(A29="",B29=""),"",MAX(1,ROUNDUP(B29-A29,0)))</f>
        <v/>
      </c>
      <c r="H29" s="9">
        <f>IF(OR(G29="",C29=""),"",G29*IFERROR(INDEX('Оборудование'!$D:$D,MATCH(C29,'Оборудование'!$A:$A,0)),0))</f>
        <v/>
      </c>
      <c r="I29" s="7" t="n"/>
      <c r="J29" s="7" t="n"/>
      <c r="K29" s="6" t="n"/>
      <c r="L29" s="6" t="n"/>
      <c r="M29" s="9">
        <f>IF(H29="","",MAX(0,H29-N(I29)))</f>
        <v/>
      </c>
      <c r="N29" s="8">
        <f>IF(AND(K29="выдано",B29&lt;&gt;"",TODAY()&gt;B29),INT(TODAY()-B29),"")</f>
        <v/>
      </c>
    </row>
    <row r="30">
      <c r="A30" s="10" t="n"/>
      <c r="B30" s="10" t="n"/>
      <c r="C30" s="6" t="n"/>
      <c r="D30" s="8">
        <f>IF(C30="","",IFERROR(INDEX('Оборудование'!$B:$B,MATCH(C30,'Оборудование'!$A:$A,0)),"нет такого номера"))</f>
        <v/>
      </c>
      <c r="E30" s="6" t="n"/>
      <c r="F30" s="6" t="n"/>
      <c r="G30" s="8">
        <f>IF(OR(A30="",B30=""),"",MAX(1,ROUNDUP(B30-A30,0)))</f>
        <v/>
      </c>
      <c r="H30" s="9">
        <f>IF(OR(G30="",C30=""),"",G30*IFERROR(INDEX('Оборудование'!$D:$D,MATCH(C30,'Оборудование'!$A:$A,0)),0))</f>
        <v/>
      </c>
      <c r="I30" s="7" t="n"/>
      <c r="J30" s="7" t="n"/>
      <c r="K30" s="6" t="n"/>
      <c r="L30" s="6" t="n"/>
      <c r="M30" s="9">
        <f>IF(H30="","",MAX(0,H30-N(I30)))</f>
        <v/>
      </c>
      <c r="N30" s="8">
        <f>IF(AND(K30="выдано",B30&lt;&gt;"",TODAY()&gt;B30),INT(TODAY()-B30),"")</f>
        <v/>
      </c>
    </row>
    <row r="31">
      <c r="A31" s="10" t="n"/>
      <c r="B31" s="10" t="n"/>
      <c r="C31" s="6" t="n"/>
      <c r="D31" s="8">
        <f>IF(C31="","",IFERROR(INDEX('Оборудование'!$B:$B,MATCH(C31,'Оборудование'!$A:$A,0)),"нет такого номера"))</f>
        <v/>
      </c>
      <c r="E31" s="6" t="n"/>
      <c r="F31" s="6" t="n"/>
      <c r="G31" s="8">
        <f>IF(OR(A31="",B31=""),"",MAX(1,ROUNDUP(B31-A31,0)))</f>
        <v/>
      </c>
      <c r="H31" s="9">
        <f>IF(OR(G31="",C31=""),"",G31*IFERROR(INDEX('Оборудование'!$D:$D,MATCH(C31,'Оборудование'!$A:$A,0)),0))</f>
        <v/>
      </c>
      <c r="I31" s="7" t="n"/>
      <c r="J31" s="7" t="n"/>
      <c r="K31" s="6" t="n"/>
      <c r="L31" s="6" t="n"/>
      <c r="M31" s="9">
        <f>IF(H31="","",MAX(0,H31-N(I31)))</f>
        <v/>
      </c>
      <c r="N31" s="8">
        <f>IF(AND(K31="выдано",B31&lt;&gt;"",TODAY()&gt;B31),INT(TODAY()-B31),"")</f>
        <v/>
      </c>
    </row>
    <row r="32">
      <c r="A32" s="10" t="n"/>
      <c r="B32" s="10" t="n"/>
      <c r="C32" s="6" t="n"/>
      <c r="D32" s="8">
        <f>IF(C32="","",IFERROR(INDEX('Оборудование'!$B:$B,MATCH(C32,'Оборудование'!$A:$A,0)),"нет такого номера"))</f>
        <v/>
      </c>
      <c r="E32" s="6" t="n"/>
      <c r="F32" s="6" t="n"/>
      <c r="G32" s="8">
        <f>IF(OR(A32="",B32=""),"",MAX(1,ROUNDUP(B32-A32,0)))</f>
        <v/>
      </c>
      <c r="H32" s="9">
        <f>IF(OR(G32="",C32=""),"",G32*IFERROR(INDEX('Оборудование'!$D:$D,MATCH(C32,'Оборудование'!$A:$A,0)),0))</f>
        <v/>
      </c>
      <c r="I32" s="7" t="n"/>
      <c r="J32" s="7" t="n"/>
      <c r="K32" s="6" t="n"/>
      <c r="L32" s="6" t="n"/>
      <c r="M32" s="9">
        <f>IF(H32="","",MAX(0,H32-N(I32)))</f>
        <v/>
      </c>
      <c r="N32" s="8">
        <f>IF(AND(K32="выдано",B32&lt;&gt;"",TODAY()&gt;B32),INT(TODAY()-B32),"")</f>
        <v/>
      </c>
    </row>
    <row r="33">
      <c r="A33" s="10" t="n"/>
      <c r="B33" s="10" t="n"/>
      <c r="C33" s="6" t="n"/>
      <c r="D33" s="8">
        <f>IF(C33="","",IFERROR(INDEX('Оборудование'!$B:$B,MATCH(C33,'Оборудование'!$A:$A,0)),"нет такого номера"))</f>
        <v/>
      </c>
      <c r="E33" s="6" t="n"/>
      <c r="F33" s="6" t="n"/>
      <c r="G33" s="8">
        <f>IF(OR(A33="",B33=""),"",MAX(1,ROUNDUP(B33-A33,0)))</f>
        <v/>
      </c>
      <c r="H33" s="9">
        <f>IF(OR(G33="",C33=""),"",G33*IFERROR(INDEX('Оборудование'!$D:$D,MATCH(C33,'Оборудование'!$A:$A,0)),0))</f>
        <v/>
      </c>
      <c r="I33" s="7" t="n"/>
      <c r="J33" s="7" t="n"/>
      <c r="K33" s="6" t="n"/>
      <c r="L33" s="6" t="n"/>
      <c r="M33" s="9">
        <f>IF(H33="","",MAX(0,H33-N(I33)))</f>
        <v/>
      </c>
      <c r="N33" s="8">
        <f>IF(AND(K33="выдано",B33&lt;&gt;"",TODAY()&gt;B33),INT(TODAY()-B33),"")</f>
        <v/>
      </c>
    </row>
    <row r="34">
      <c r="A34" s="10" t="n"/>
      <c r="B34" s="10" t="n"/>
      <c r="C34" s="6" t="n"/>
      <c r="D34" s="8">
        <f>IF(C34="","",IFERROR(INDEX('Оборудование'!$B:$B,MATCH(C34,'Оборудование'!$A:$A,0)),"нет такого номера"))</f>
        <v/>
      </c>
      <c r="E34" s="6" t="n"/>
      <c r="F34" s="6" t="n"/>
      <c r="G34" s="8">
        <f>IF(OR(A34="",B34=""),"",MAX(1,ROUNDUP(B34-A34,0)))</f>
        <v/>
      </c>
      <c r="H34" s="9">
        <f>IF(OR(G34="",C34=""),"",G34*IFERROR(INDEX('Оборудование'!$D:$D,MATCH(C34,'Оборудование'!$A:$A,0)),0))</f>
        <v/>
      </c>
      <c r="I34" s="7" t="n"/>
      <c r="J34" s="7" t="n"/>
      <c r="K34" s="6" t="n"/>
      <c r="L34" s="6" t="n"/>
      <c r="M34" s="9">
        <f>IF(H34="","",MAX(0,H34-N(I34)))</f>
        <v/>
      </c>
      <c r="N34" s="8">
        <f>IF(AND(K34="выдано",B34&lt;&gt;"",TODAY()&gt;B34),INT(TODAY()-B34),"")</f>
        <v/>
      </c>
    </row>
    <row r="35">
      <c r="A35" s="10" t="n"/>
      <c r="B35" s="10" t="n"/>
      <c r="C35" s="6" t="n"/>
      <c r="D35" s="8">
        <f>IF(C35="","",IFERROR(INDEX('Оборудование'!$B:$B,MATCH(C35,'Оборудование'!$A:$A,0)),"нет такого номера"))</f>
        <v/>
      </c>
      <c r="E35" s="6" t="n"/>
      <c r="F35" s="6" t="n"/>
      <c r="G35" s="8">
        <f>IF(OR(A35="",B35=""),"",MAX(1,ROUNDUP(B35-A35,0)))</f>
        <v/>
      </c>
      <c r="H35" s="9">
        <f>IF(OR(G35="",C35=""),"",G35*IFERROR(INDEX('Оборудование'!$D:$D,MATCH(C35,'Оборудование'!$A:$A,0)),0))</f>
        <v/>
      </c>
      <c r="I35" s="7" t="n"/>
      <c r="J35" s="7" t="n"/>
      <c r="K35" s="6" t="n"/>
      <c r="L35" s="6" t="n"/>
      <c r="M35" s="9">
        <f>IF(H35="","",MAX(0,H35-N(I35)))</f>
        <v/>
      </c>
      <c r="N35" s="8">
        <f>IF(AND(K35="выдано",B35&lt;&gt;"",TODAY()&gt;B35),INT(TODAY()-B35),"")</f>
        <v/>
      </c>
    </row>
    <row r="36">
      <c r="A36" s="10" t="n"/>
      <c r="B36" s="10" t="n"/>
      <c r="C36" s="6" t="n"/>
      <c r="D36" s="8">
        <f>IF(C36="","",IFERROR(INDEX('Оборудование'!$B:$B,MATCH(C36,'Оборудование'!$A:$A,0)),"нет такого номера"))</f>
        <v/>
      </c>
      <c r="E36" s="6" t="n"/>
      <c r="F36" s="6" t="n"/>
      <c r="G36" s="8">
        <f>IF(OR(A36="",B36=""),"",MAX(1,ROUNDUP(B36-A36,0)))</f>
        <v/>
      </c>
      <c r="H36" s="9">
        <f>IF(OR(G36="",C36=""),"",G36*IFERROR(INDEX('Оборудование'!$D:$D,MATCH(C36,'Оборудование'!$A:$A,0)),0))</f>
        <v/>
      </c>
      <c r="I36" s="7" t="n"/>
      <c r="J36" s="7" t="n"/>
      <c r="K36" s="6" t="n"/>
      <c r="L36" s="6" t="n"/>
      <c r="M36" s="9">
        <f>IF(H36="","",MAX(0,H36-N(I36)))</f>
        <v/>
      </c>
      <c r="N36" s="8">
        <f>IF(AND(K36="выдано",B36&lt;&gt;"",TODAY()&gt;B36),INT(TODAY()-B36),"")</f>
        <v/>
      </c>
    </row>
    <row r="37">
      <c r="A37" s="10" t="n"/>
      <c r="B37" s="10" t="n"/>
      <c r="C37" s="6" t="n"/>
      <c r="D37" s="8">
        <f>IF(C37="","",IFERROR(INDEX('Оборудование'!$B:$B,MATCH(C37,'Оборудование'!$A:$A,0)),"нет такого номера"))</f>
        <v/>
      </c>
      <c r="E37" s="6" t="n"/>
      <c r="F37" s="6" t="n"/>
      <c r="G37" s="8">
        <f>IF(OR(A37="",B37=""),"",MAX(1,ROUNDUP(B37-A37,0)))</f>
        <v/>
      </c>
      <c r="H37" s="9">
        <f>IF(OR(G37="",C37=""),"",G37*IFERROR(INDEX('Оборудование'!$D:$D,MATCH(C37,'Оборудование'!$A:$A,0)),0))</f>
        <v/>
      </c>
      <c r="I37" s="7" t="n"/>
      <c r="J37" s="7" t="n"/>
      <c r="K37" s="6" t="n"/>
      <c r="L37" s="6" t="n"/>
      <c r="M37" s="9">
        <f>IF(H37="","",MAX(0,H37-N(I37)))</f>
        <v/>
      </c>
      <c r="N37" s="8">
        <f>IF(AND(K37="выдано",B37&lt;&gt;"",TODAY()&gt;B37),INT(TODAY()-B37),"")</f>
        <v/>
      </c>
    </row>
    <row r="38">
      <c r="A38" s="10" t="n"/>
      <c r="B38" s="10" t="n"/>
      <c r="C38" s="6" t="n"/>
      <c r="D38" s="8">
        <f>IF(C38="","",IFERROR(INDEX('Оборудование'!$B:$B,MATCH(C38,'Оборудование'!$A:$A,0)),"нет такого номера"))</f>
        <v/>
      </c>
      <c r="E38" s="6" t="n"/>
      <c r="F38" s="6" t="n"/>
      <c r="G38" s="8">
        <f>IF(OR(A38="",B38=""),"",MAX(1,ROUNDUP(B38-A38,0)))</f>
        <v/>
      </c>
      <c r="H38" s="9">
        <f>IF(OR(G38="",C38=""),"",G38*IFERROR(INDEX('Оборудование'!$D:$D,MATCH(C38,'Оборудование'!$A:$A,0)),0))</f>
        <v/>
      </c>
      <c r="I38" s="7" t="n"/>
      <c r="J38" s="7" t="n"/>
      <c r="K38" s="6" t="n"/>
      <c r="L38" s="6" t="n"/>
      <c r="M38" s="9">
        <f>IF(H38="","",MAX(0,H38-N(I38)))</f>
        <v/>
      </c>
      <c r="N38" s="8">
        <f>IF(AND(K38="выдано",B38&lt;&gt;"",TODAY()&gt;B38),INT(TODAY()-B38),"")</f>
        <v/>
      </c>
    </row>
    <row r="39">
      <c r="A39" s="10" t="n"/>
      <c r="B39" s="10" t="n"/>
      <c r="C39" s="6" t="n"/>
      <c r="D39" s="8">
        <f>IF(C39="","",IFERROR(INDEX('Оборудование'!$B:$B,MATCH(C39,'Оборудование'!$A:$A,0)),"нет такого номера"))</f>
        <v/>
      </c>
      <c r="E39" s="6" t="n"/>
      <c r="F39" s="6" t="n"/>
      <c r="G39" s="8">
        <f>IF(OR(A39="",B39=""),"",MAX(1,ROUNDUP(B39-A39,0)))</f>
        <v/>
      </c>
      <c r="H39" s="9">
        <f>IF(OR(G39="",C39=""),"",G39*IFERROR(INDEX('Оборудование'!$D:$D,MATCH(C39,'Оборудование'!$A:$A,0)),0))</f>
        <v/>
      </c>
      <c r="I39" s="7" t="n"/>
      <c r="J39" s="7" t="n"/>
      <c r="K39" s="6" t="n"/>
      <c r="L39" s="6" t="n"/>
      <c r="M39" s="9">
        <f>IF(H39="","",MAX(0,H39-N(I39)))</f>
        <v/>
      </c>
      <c r="N39" s="8">
        <f>IF(AND(K39="выдано",B39&lt;&gt;"",TODAY()&gt;B39),INT(TODAY()-B39),"")</f>
        <v/>
      </c>
    </row>
    <row r="40">
      <c r="A40" s="10" t="n"/>
      <c r="B40" s="10" t="n"/>
      <c r="C40" s="6" t="n"/>
      <c r="D40" s="8">
        <f>IF(C40="","",IFERROR(INDEX('Оборудование'!$B:$B,MATCH(C40,'Оборудование'!$A:$A,0)),"нет такого номера"))</f>
        <v/>
      </c>
      <c r="E40" s="6" t="n"/>
      <c r="F40" s="6" t="n"/>
      <c r="G40" s="8">
        <f>IF(OR(A40="",B40=""),"",MAX(1,ROUNDUP(B40-A40,0)))</f>
        <v/>
      </c>
      <c r="H40" s="9">
        <f>IF(OR(G40="",C40=""),"",G40*IFERROR(INDEX('Оборудование'!$D:$D,MATCH(C40,'Оборудование'!$A:$A,0)),0))</f>
        <v/>
      </c>
      <c r="I40" s="7" t="n"/>
      <c r="J40" s="7" t="n"/>
      <c r="K40" s="6" t="n"/>
      <c r="L40" s="6" t="n"/>
      <c r="M40" s="9">
        <f>IF(H40="","",MAX(0,H40-N(I40)))</f>
        <v/>
      </c>
      <c r="N40" s="8">
        <f>IF(AND(K40="выдано",B40&lt;&gt;"",TODAY()&gt;B40),INT(TODAY()-B40),"")</f>
        <v/>
      </c>
    </row>
    <row r="41">
      <c r="A41" s="10" t="n"/>
      <c r="B41" s="10" t="n"/>
      <c r="C41" s="6" t="n"/>
      <c r="D41" s="8">
        <f>IF(C41="","",IFERROR(INDEX('Оборудование'!$B:$B,MATCH(C41,'Оборудование'!$A:$A,0)),"нет такого номера"))</f>
        <v/>
      </c>
      <c r="E41" s="6" t="n"/>
      <c r="F41" s="6" t="n"/>
      <c r="G41" s="8">
        <f>IF(OR(A41="",B41=""),"",MAX(1,ROUNDUP(B41-A41,0)))</f>
        <v/>
      </c>
      <c r="H41" s="9">
        <f>IF(OR(G41="",C41=""),"",G41*IFERROR(INDEX('Оборудование'!$D:$D,MATCH(C41,'Оборудование'!$A:$A,0)),0))</f>
        <v/>
      </c>
      <c r="I41" s="7" t="n"/>
      <c r="J41" s="7" t="n"/>
      <c r="K41" s="6" t="n"/>
      <c r="L41" s="6" t="n"/>
      <c r="M41" s="9">
        <f>IF(H41="","",MAX(0,H41-N(I41)))</f>
        <v/>
      </c>
      <c r="N41" s="8">
        <f>IF(AND(K41="выдано",B41&lt;&gt;"",TODAY()&gt;B41),INT(TODAY()-B41),"")</f>
        <v/>
      </c>
    </row>
    <row r="42">
      <c r="A42" s="10" t="n"/>
      <c r="B42" s="10" t="n"/>
      <c r="C42" s="6" t="n"/>
      <c r="D42" s="8">
        <f>IF(C42="","",IFERROR(INDEX('Оборудование'!$B:$B,MATCH(C42,'Оборудование'!$A:$A,0)),"нет такого номера"))</f>
        <v/>
      </c>
      <c r="E42" s="6" t="n"/>
      <c r="F42" s="6" t="n"/>
      <c r="G42" s="8">
        <f>IF(OR(A42="",B42=""),"",MAX(1,ROUNDUP(B42-A42,0)))</f>
        <v/>
      </c>
      <c r="H42" s="9">
        <f>IF(OR(G42="",C42=""),"",G42*IFERROR(INDEX('Оборудование'!$D:$D,MATCH(C42,'Оборудование'!$A:$A,0)),0))</f>
        <v/>
      </c>
      <c r="I42" s="7" t="n"/>
      <c r="J42" s="7" t="n"/>
      <c r="K42" s="6" t="n"/>
      <c r="L42" s="6" t="n"/>
      <c r="M42" s="9">
        <f>IF(H42="","",MAX(0,H42-N(I42)))</f>
        <v/>
      </c>
      <c r="N42" s="8">
        <f>IF(AND(K42="выдано",B42&lt;&gt;"",TODAY()&gt;B42),INT(TODAY()-B42),"")</f>
        <v/>
      </c>
    </row>
    <row r="43">
      <c r="A43" s="10" t="n"/>
      <c r="B43" s="10" t="n"/>
      <c r="C43" s="6" t="n"/>
      <c r="D43" s="8">
        <f>IF(C43="","",IFERROR(INDEX('Оборудование'!$B:$B,MATCH(C43,'Оборудование'!$A:$A,0)),"нет такого номера"))</f>
        <v/>
      </c>
      <c r="E43" s="6" t="n"/>
      <c r="F43" s="6" t="n"/>
      <c r="G43" s="8">
        <f>IF(OR(A43="",B43=""),"",MAX(1,ROUNDUP(B43-A43,0)))</f>
        <v/>
      </c>
      <c r="H43" s="9">
        <f>IF(OR(G43="",C43=""),"",G43*IFERROR(INDEX('Оборудование'!$D:$D,MATCH(C43,'Оборудование'!$A:$A,0)),0))</f>
        <v/>
      </c>
      <c r="I43" s="7" t="n"/>
      <c r="J43" s="7" t="n"/>
      <c r="K43" s="6" t="n"/>
      <c r="L43" s="6" t="n"/>
      <c r="M43" s="9">
        <f>IF(H43="","",MAX(0,H43-N(I43)))</f>
        <v/>
      </c>
      <c r="N43" s="8">
        <f>IF(AND(K43="выдано",B43&lt;&gt;"",TODAY()&gt;B43),INT(TODAY()-B43),"")</f>
        <v/>
      </c>
    </row>
    <row r="44">
      <c r="A44" s="10" t="n"/>
      <c r="B44" s="10" t="n"/>
      <c r="C44" s="6" t="n"/>
      <c r="D44" s="8">
        <f>IF(C44="","",IFERROR(INDEX('Оборудование'!$B:$B,MATCH(C44,'Оборудование'!$A:$A,0)),"нет такого номера"))</f>
        <v/>
      </c>
      <c r="E44" s="6" t="n"/>
      <c r="F44" s="6" t="n"/>
      <c r="G44" s="8">
        <f>IF(OR(A44="",B44=""),"",MAX(1,ROUNDUP(B44-A44,0)))</f>
        <v/>
      </c>
      <c r="H44" s="9">
        <f>IF(OR(G44="",C44=""),"",G44*IFERROR(INDEX('Оборудование'!$D:$D,MATCH(C44,'Оборудование'!$A:$A,0)),0))</f>
        <v/>
      </c>
      <c r="I44" s="7" t="n"/>
      <c r="J44" s="7" t="n"/>
      <c r="K44" s="6" t="n"/>
      <c r="L44" s="6" t="n"/>
      <c r="M44" s="9">
        <f>IF(H44="","",MAX(0,H44-N(I44)))</f>
        <v/>
      </c>
      <c r="N44" s="8">
        <f>IF(AND(K44="выдано",B44&lt;&gt;"",TODAY()&gt;B44),INT(TODAY()-B44),"")</f>
        <v/>
      </c>
    </row>
    <row r="45">
      <c r="A45" s="10" t="n"/>
      <c r="B45" s="10" t="n"/>
      <c r="C45" s="6" t="n"/>
      <c r="D45" s="8">
        <f>IF(C45="","",IFERROR(INDEX('Оборудование'!$B:$B,MATCH(C45,'Оборудование'!$A:$A,0)),"нет такого номера"))</f>
        <v/>
      </c>
      <c r="E45" s="6" t="n"/>
      <c r="F45" s="6" t="n"/>
      <c r="G45" s="8">
        <f>IF(OR(A45="",B45=""),"",MAX(1,ROUNDUP(B45-A45,0)))</f>
        <v/>
      </c>
      <c r="H45" s="9">
        <f>IF(OR(G45="",C45=""),"",G45*IFERROR(INDEX('Оборудование'!$D:$D,MATCH(C45,'Оборудование'!$A:$A,0)),0))</f>
        <v/>
      </c>
      <c r="I45" s="7" t="n"/>
      <c r="J45" s="7" t="n"/>
      <c r="K45" s="6" t="n"/>
      <c r="L45" s="6" t="n"/>
      <c r="M45" s="9">
        <f>IF(H45="","",MAX(0,H45-N(I45)))</f>
        <v/>
      </c>
      <c r="N45" s="8">
        <f>IF(AND(K45="выдано",B45&lt;&gt;"",TODAY()&gt;B45),INT(TODAY()-B45),"")</f>
        <v/>
      </c>
    </row>
    <row r="46">
      <c r="A46" s="10" t="n"/>
      <c r="B46" s="10" t="n"/>
      <c r="C46" s="6" t="n"/>
      <c r="D46" s="8">
        <f>IF(C46="","",IFERROR(INDEX('Оборудование'!$B:$B,MATCH(C46,'Оборудование'!$A:$A,0)),"нет такого номера"))</f>
        <v/>
      </c>
      <c r="E46" s="6" t="n"/>
      <c r="F46" s="6" t="n"/>
      <c r="G46" s="8">
        <f>IF(OR(A46="",B46=""),"",MAX(1,ROUNDUP(B46-A46,0)))</f>
        <v/>
      </c>
      <c r="H46" s="9">
        <f>IF(OR(G46="",C46=""),"",G46*IFERROR(INDEX('Оборудование'!$D:$D,MATCH(C46,'Оборудование'!$A:$A,0)),0))</f>
        <v/>
      </c>
      <c r="I46" s="7" t="n"/>
      <c r="J46" s="7" t="n"/>
      <c r="K46" s="6" t="n"/>
      <c r="L46" s="6" t="n"/>
      <c r="M46" s="9">
        <f>IF(H46="","",MAX(0,H46-N(I46)))</f>
        <v/>
      </c>
      <c r="N46" s="8">
        <f>IF(AND(K46="выдано",B46&lt;&gt;"",TODAY()&gt;B46),INT(TODAY()-B46),"")</f>
        <v/>
      </c>
    </row>
    <row r="47">
      <c r="A47" s="10" t="n"/>
      <c r="B47" s="10" t="n"/>
      <c r="C47" s="6" t="n"/>
      <c r="D47" s="8">
        <f>IF(C47="","",IFERROR(INDEX('Оборудование'!$B:$B,MATCH(C47,'Оборудование'!$A:$A,0)),"нет такого номера"))</f>
        <v/>
      </c>
      <c r="E47" s="6" t="n"/>
      <c r="F47" s="6" t="n"/>
      <c r="G47" s="8">
        <f>IF(OR(A47="",B47=""),"",MAX(1,ROUNDUP(B47-A47,0)))</f>
        <v/>
      </c>
      <c r="H47" s="9">
        <f>IF(OR(G47="",C47=""),"",G47*IFERROR(INDEX('Оборудование'!$D:$D,MATCH(C47,'Оборудование'!$A:$A,0)),0))</f>
        <v/>
      </c>
      <c r="I47" s="7" t="n"/>
      <c r="J47" s="7" t="n"/>
      <c r="K47" s="6" t="n"/>
      <c r="L47" s="6" t="n"/>
      <c r="M47" s="9">
        <f>IF(H47="","",MAX(0,H47-N(I47)))</f>
        <v/>
      </c>
      <c r="N47" s="8">
        <f>IF(AND(K47="выдано",B47&lt;&gt;"",TODAY()&gt;B47),INT(TODAY()-B47),"")</f>
        <v/>
      </c>
    </row>
    <row r="48">
      <c r="A48" s="10" t="n"/>
      <c r="B48" s="10" t="n"/>
      <c r="C48" s="6" t="n"/>
      <c r="D48" s="8">
        <f>IF(C48="","",IFERROR(INDEX('Оборудование'!$B:$B,MATCH(C48,'Оборудование'!$A:$A,0)),"нет такого номера"))</f>
        <v/>
      </c>
      <c r="E48" s="6" t="n"/>
      <c r="F48" s="6" t="n"/>
      <c r="G48" s="8">
        <f>IF(OR(A48="",B48=""),"",MAX(1,ROUNDUP(B48-A48,0)))</f>
        <v/>
      </c>
      <c r="H48" s="9">
        <f>IF(OR(G48="",C48=""),"",G48*IFERROR(INDEX('Оборудование'!$D:$D,MATCH(C48,'Оборудование'!$A:$A,0)),0))</f>
        <v/>
      </c>
      <c r="I48" s="7" t="n"/>
      <c r="J48" s="7" t="n"/>
      <c r="K48" s="6" t="n"/>
      <c r="L48" s="6" t="n"/>
      <c r="M48" s="9">
        <f>IF(H48="","",MAX(0,H48-N(I48)))</f>
        <v/>
      </c>
      <c r="N48" s="8">
        <f>IF(AND(K48="выдано",B48&lt;&gt;"",TODAY()&gt;B48),INT(TODAY()-B48),"")</f>
        <v/>
      </c>
    </row>
    <row r="49">
      <c r="A49" s="10" t="n"/>
      <c r="B49" s="10" t="n"/>
      <c r="C49" s="6" t="n"/>
      <c r="D49" s="8">
        <f>IF(C49="","",IFERROR(INDEX('Оборудование'!$B:$B,MATCH(C49,'Оборудование'!$A:$A,0)),"нет такого номера"))</f>
        <v/>
      </c>
      <c r="E49" s="6" t="n"/>
      <c r="F49" s="6" t="n"/>
      <c r="G49" s="8">
        <f>IF(OR(A49="",B49=""),"",MAX(1,ROUNDUP(B49-A49,0)))</f>
        <v/>
      </c>
      <c r="H49" s="9">
        <f>IF(OR(G49="",C49=""),"",G49*IFERROR(INDEX('Оборудование'!$D:$D,MATCH(C49,'Оборудование'!$A:$A,0)),0))</f>
        <v/>
      </c>
      <c r="I49" s="7" t="n"/>
      <c r="J49" s="7" t="n"/>
      <c r="K49" s="6" t="n"/>
      <c r="L49" s="6" t="n"/>
      <c r="M49" s="9">
        <f>IF(H49="","",MAX(0,H49-N(I49)))</f>
        <v/>
      </c>
      <c r="N49" s="8">
        <f>IF(AND(K49="выдано",B49&lt;&gt;"",TODAY()&gt;B49),INT(TODAY()-B49),"")</f>
        <v/>
      </c>
    </row>
    <row r="50">
      <c r="A50" s="10" t="n"/>
      <c r="B50" s="10" t="n"/>
      <c r="C50" s="6" t="n"/>
      <c r="D50" s="8">
        <f>IF(C50="","",IFERROR(INDEX('Оборудование'!$B:$B,MATCH(C50,'Оборудование'!$A:$A,0)),"нет такого номера"))</f>
        <v/>
      </c>
      <c r="E50" s="6" t="n"/>
      <c r="F50" s="6" t="n"/>
      <c r="G50" s="8">
        <f>IF(OR(A50="",B50=""),"",MAX(1,ROUNDUP(B50-A50,0)))</f>
        <v/>
      </c>
      <c r="H50" s="9">
        <f>IF(OR(G50="",C50=""),"",G50*IFERROR(INDEX('Оборудование'!$D:$D,MATCH(C50,'Оборудование'!$A:$A,0)),0))</f>
        <v/>
      </c>
      <c r="I50" s="7" t="n"/>
      <c r="J50" s="7" t="n"/>
      <c r="K50" s="6" t="n"/>
      <c r="L50" s="6" t="n"/>
      <c r="M50" s="9">
        <f>IF(H50="","",MAX(0,H50-N(I50)))</f>
        <v/>
      </c>
      <c r="N50" s="8">
        <f>IF(AND(K50="выдано",B50&lt;&gt;"",TODAY()&gt;B50),INT(TODAY()-B50),"")</f>
        <v/>
      </c>
    </row>
    <row r="51">
      <c r="A51" s="10" t="n"/>
      <c r="B51" s="10" t="n"/>
      <c r="C51" s="6" t="n"/>
      <c r="D51" s="8">
        <f>IF(C51="","",IFERROR(INDEX('Оборудование'!$B:$B,MATCH(C51,'Оборудование'!$A:$A,0)),"нет такого номера"))</f>
        <v/>
      </c>
      <c r="E51" s="6" t="n"/>
      <c r="F51" s="6" t="n"/>
      <c r="G51" s="8">
        <f>IF(OR(A51="",B51=""),"",MAX(1,ROUNDUP(B51-A51,0)))</f>
        <v/>
      </c>
      <c r="H51" s="9">
        <f>IF(OR(G51="",C51=""),"",G51*IFERROR(INDEX('Оборудование'!$D:$D,MATCH(C51,'Оборудование'!$A:$A,0)),0))</f>
        <v/>
      </c>
      <c r="I51" s="7" t="n"/>
      <c r="J51" s="7" t="n"/>
      <c r="K51" s="6" t="n"/>
      <c r="L51" s="6" t="n"/>
      <c r="M51" s="9">
        <f>IF(H51="","",MAX(0,H51-N(I51)))</f>
        <v/>
      </c>
      <c r="N51" s="8">
        <f>IF(AND(K51="выдано",B51&lt;&gt;"",TODAY()&gt;B51),INT(TODAY()-B51),"")</f>
        <v/>
      </c>
    </row>
    <row r="52">
      <c r="A52" s="10" t="n"/>
      <c r="B52" s="10" t="n"/>
      <c r="C52" s="6" t="n"/>
      <c r="D52" s="8">
        <f>IF(C52="","",IFERROR(INDEX('Оборудование'!$B:$B,MATCH(C52,'Оборудование'!$A:$A,0)),"нет такого номера"))</f>
        <v/>
      </c>
      <c r="E52" s="6" t="n"/>
      <c r="F52" s="6" t="n"/>
      <c r="G52" s="8">
        <f>IF(OR(A52="",B52=""),"",MAX(1,ROUNDUP(B52-A52,0)))</f>
        <v/>
      </c>
      <c r="H52" s="9">
        <f>IF(OR(G52="",C52=""),"",G52*IFERROR(INDEX('Оборудование'!$D:$D,MATCH(C52,'Оборудование'!$A:$A,0)),0))</f>
        <v/>
      </c>
      <c r="I52" s="7" t="n"/>
      <c r="J52" s="7" t="n"/>
      <c r="K52" s="6" t="n"/>
      <c r="L52" s="6" t="n"/>
      <c r="M52" s="9">
        <f>IF(H52="","",MAX(0,H52-N(I52)))</f>
        <v/>
      </c>
      <c r="N52" s="8">
        <f>IF(AND(K52="выдано",B52&lt;&gt;"",TODAY()&gt;B52),INT(TODAY()-B52),"")</f>
        <v/>
      </c>
    </row>
    <row r="53">
      <c r="A53" s="10" t="n"/>
      <c r="B53" s="10" t="n"/>
      <c r="C53" s="6" t="n"/>
      <c r="D53" s="8">
        <f>IF(C53="","",IFERROR(INDEX('Оборудование'!$B:$B,MATCH(C53,'Оборудование'!$A:$A,0)),"нет такого номера"))</f>
        <v/>
      </c>
      <c r="E53" s="6" t="n"/>
      <c r="F53" s="6" t="n"/>
      <c r="G53" s="8">
        <f>IF(OR(A53="",B53=""),"",MAX(1,ROUNDUP(B53-A53,0)))</f>
        <v/>
      </c>
      <c r="H53" s="9">
        <f>IF(OR(G53="",C53=""),"",G53*IFERROR(INDEX('Оборудование'!$D:$D,MATCH(C53,'Оборудование'!$A:$A,0)),0))</f>
        <v/>
      </c>
      <c r="I53" s="7" t="n"/>
      <c r="J53" s="7" t="n"/>
      <c r="K53" s="6" t="n"/>
      <c r="L53" s="6" t="n"/>
      <c r="M53" s="9">
        <f>IF(H53="","",MAX(0,H53-N(I53)))</f>
        <v/>
      </c>
      <c r="N53" s="8">
        <f>IF(AND(K53="выдано",B53&lt;&gt;"",TODAY()&gt;B53),INT(TODAY()-B53),"")</f>
        <v/>
      </c>
    </row>
    <row r="54">
      <c r="A54" s="10" t="n"/>
      <c r="B54" s="10" t="n"/>
      <c r="C54" s="6" t="n"/>
      <c r="D54" s="8">
        <f>IF(C54="","",IFERROR(INDEX('Оборудование'!$B:$B,MATCH(C54,'Оборудование'!$A:$A,0)),"нет такого номера"))</f>
        <v/>
      </c>
      <c r="E54" s="6" t="n"/>
      <c r="F54" s="6" t="n"/>
      <c r="G54" s="8">
        <f>IF(OR(A54="",B54=""),"",MAX(1,ROUNDUP(B54-A54,0)))</f>
        <v/>
      </c>
      <c r="H54" s="9">
        <f>IF(OR(G54="",C54=""),"",G54*IFERROR(INDEX('Оборудование'!$D:$D,MATCH(C54,'Оборудование'!$A:$A,0)),0))</f>
        <v/>
      </c>
      <c r="I54" s="7" t="n"/>
      <c r="J54" s="7" t="n"/>
      <c r="K54" s="6" t="n"/>
      <c r="L54" s="6" t="n"/>
      <c r="M54" s="9">
        <f>IF(H54="","",MAX(0,H54-N(I54)))</f>
        <v/>
      </c>
      <c r="N54" s="8">
        <f>IF(AND(K54="выдано",B54&lt;&gt;"",TODAY()&gt;B54),INT(TODAY()-B54),"")</f>
        <v/>
      </c>
    </row>
    <row r="55">
      <c r="A55" s="10" t="n"/>
      <c r="B55" s="10" t="n"/>
      <c r="C55" s="6" t="n"/>
      <c r="D55" s="8">
        <f>IF(C55="","",IFERROR(INDEX('Оборудование'!$B:$B,MATCH(C55,'Оборудование'!$A:$A,0)),"нет такого номера"))</f>
        <v/>
      </c>
      <c r="E55" s="6" t="n"/>
      <c r="F55" s="6" t="n"/>
      <c r="G55" s="8">
        <f>IF(OR(A55="",B55=""),"",MAX(1,ROUNDUP(B55-A55,0)))</f>
        <v/>
      </c>
      <c r="H55" s="9">
        <f>IF(OR(G55="",C55=""),"",G55*IFERROR(INDEX('Оборудование'!$D:$D,MATCH(C55,'Оборудование'!$A:$A,0)),0))</f>
        <v/>
      </c>
      <c r="I55" s="7" t="n"/>
      <c r="J55" s="7" t="n"/>
      <c r="K55" s="6" t="n"/>
      <c r="L55" s="6" t="n"/>
      <c r="M55" s="9">
        <f>IF(H55="","",MAX(0,H55-N(I55)))</f>
        <v/>
      </c>
      <c r="N55" s="8">
        <f>IF(AND(K55="выдано",B55&lt;&gt;"",TODAY()&gt;B55),INT(TODAY()-B55),"")</f>
        <v/>
      </c>
    </row>
    <row r="56">
      <c r="A56" s="10" t="n"/>
      <c r="B56" s="10" t="n"/>
      <c r="C56" s="6" t="n"/>
      <c r="D56" s="8">
        <f>IF(C56="","",IFERROR(INDEX('Оборудование'!$B:$B,MATCH(C56,'Оборудование'!$A:$A,0)),"нет такого номера"))</f>
        <v/>
      </c>
      <c r="E56" s="6" t="n"/>
      <c r="F56" s="6" t="n"/>
      <c r="G56" s="8">
        <f>IF(OR(A56="",B56=""),"",MAX(1,ROUNDUP(B56-A56,0)))</f>
        <v/>
      </c>
      <c r="H56" s="9">
        <f>IF(OR(G56="",C56=""),"",G56*IFERROR(INDEX('Оборудование'!$D:$D,MATCH(C56,'Оборудование'!$A:$A,0)),0))</f>
        <v/>
      </c>
      <c r="I56" s="7" t="n"/>
      <c r="J56" s="7" t="n"/>
      <c r="K56" s="6" t="n"/>
      <c r="L56" s="6" t="n"/>
      <c r="M56" s="9">
        <f>IF(H56="","",MAX(0,H56-N(I56)))</f>
        <v/>
      </c>
      <c r="N56" s="8">
        <f>IF(AND(K56="выдано",B56&lt;&gt;"",TODAY()&gt;B56),INT(TODAY()-B56),"")</f>
        <v/>
      </c>
    </row>
    <row r="57">
      <c r="A57" s="10" t="n"/>
      <c r="B57" s="10" t="n"/>
      <c r="C57" s="6" t="n"/>
      <c r="D57" s="8">
        <f>IF(C57="","",IFERROR(INDEX('Оборудование'!$B:$B,MATCH(C57,'Оборудование'!$A:$A,0)),"нет такого номера"))</f>
        <v/>
      </c>
      <c r="E57" s="6" t="n"/>
      <c r="F57" s="6" t="n"/>
      <c r="G57" s="8">
        <f>IF(OR(A57="",B57=""),"",MAX(1,ROUNDUP(B57-A57,0)))</f>
        <v/>
      </c>
      <c r="H57" s="9">
        <f>IF(OR(G57="",C57=""),"",G57*IFERROR(INDEX('Оборудование'!$D:$D,MATCH(C57,'Оборудование'!$A:$A,0)),0))</f>
        <v/>
      </c>
      <c r="I57" s="7" t="n"/>
      <c r="J57" s="7" t="n"/>
      <c r="K57" s="6" t="n"/>
      <c r="L57" s="6" t="n"/>
      <c r="M57" s="9">
        <f>IF(H57="","",MAX(0,H57-N(I57)))</f>
        <v/>
      </c>
      <c r="N57" s="8">
        <f>IF(AND(K57="выдано",B57&lt;&gt;"",TODAY()&gt;B57),INT(TODAY()-B57),"")</f>
        <v/>
      </c>
    </row>
    <row r="58">
      <c r="A58" s="10" t="n"/>
      <c r="B58" s="10" t="n"/>
      <c r="C58" s="6" t="n"/>
      <c r="D58" s="8">
        <f>IF(C58="","",IFERROR(INDEX('Оборудование'!$B:$B,MATCH(C58,'Оборудование'!$A:$A,0)),"нет такого номера"))</f>
        <v/>
      </c>
      <c r="E58" s="6" t="n"/>
      <c r="F58" s="6" t="n"/>
      <c r="G58" s="8">
        <f>IF(OR(A58="",B58=""),"",MAX(1,ROUNDUP(B58-A58,0)))</f>
        <v/>
      </c>
      <c r="H58" s="9">
        <f>IF(OR(G58="",C58=""),"",G58*IFERROR(INDEX('Оборудование'!$D:$D,MATCH(C58,'Оборудование'!$A:$A,0)),0))</f>
        <v/>
      </c>
      <c r="I58" s="7" t="n"/>
      <c r="J58" s="7" t="n"/>
      <c r="K58" s="6" t="n"/>
      <c r="L58" s="6" t="n"/>
      <c r="M58" s="9">
        <f>IF(H58="","",MAX(0,H58-N(I58)))</f>
        <v/>
      </c>
      <c r="N58" s="8">
        <f>IF(AND(K58="выдано",B58&lt;&gt;"",TODAY()&gt;B58),INT(TODAY()-B58),"")</f>
        <v/>
      </c>
    </row>
    <row r="59">
      <c r="A59" s="10" t="n"/>
      <c r="B59" s="10" t="n"/>
      <c r="C59" s="6" t="n"/>
      <c r="D59" s="8">
        <f>IF(C59="","",IFERROR(INDEX('Оборудование'!$B:$B,MATCH(C59,'Оборудование'!$A:$A,0)),"нет такого номера"))</f>
        <v/>
      </c>
      <c r="E59" s="6" t="n"/>
      <c r="F59" s="6" t="n"/>
      <c r="G59" s="8">
        <f>IF(OR(A59="",B59=""),"",MAX(1,ROUNDUP(B59-A59,0)))</f>
        <v/>
      </c>
      <c r="H59" s="9">
        <f>IF(OR(G59="",C59=""),"",G59*IFERROR(INDEX('Оборудование'!$D:$D,MATCH(C59,'Оборудование'!$A:$A,0)),0))</f>
        <v/>
      </c>
      <c r="I59" s="7" t="n"/>
      <c r="J59" s="7" t="n"/>
      <c r="K59" s="6" t="n"/>
      <c r="L59" s="6" t="n"/>
      <c r="M59" s="9">
        <f>IF(H59="","",MAX(0,H59-N(I59)))</f>
        <v/>
      </c>
      <c r="N59" s="8">
        <f>IF(AND(K59="выдано",B59&lt;&gt;"",TODAY()&gt;B59),INT(TODAY()-B59),"")</f>
        <v/>
      </c>
    </row>
    <row r="60">
      <c r="A60" s="10" t="n"/>
      <c r="B60" s="10" t="n"/>
      <c r="C60" s="6" t="n"/>
      <c r="D60" s="8">
        <f>IF(C60="","",IFERROR(INDEX('Оборудование'!$B:$B,MATCH(C60,'Оборудование'!$A:$A,0)),"нет такого номера"))</f>
        <v/>
      </c>
      <c r="E60" s="6" t="n"/>
      <c r="F60" s="6" t="n"/>
      <c r="G60" s="8">
        <f>IF(OR(A60="",B60=""),"",MAX(1,ROUNDUP(B60-A60,0)))</f>
        <v/>
      </c>
      <c r="H60" s="9">
        <f>IF(OR(G60="",C60=""),"",G60*IFERROR(INDEX('Оборудование'!$D:$D,MATCH(C60,'Оборудование'!$A:$A,0)),0))</f>
        <v/>
      </c>
      <c r="I60" s="7" t="n"/>
      <c r="J60" s="7" t="n"/>
      <c r="K60" s="6" t="n"/>
      <c r="L60" s="6" t="n"/>
      <c r="M60" s="9">
        <f>IF(H60="","",MAX(0,H60-N(I60)))</f>
        <v/>
      </c>
      <c r="N60" s="8">
        <f>IF(AND(K60="выдано",B60&lt;&gt;"",TODAY()&gt;B60),INT(TODAY()-B60),"")</f>
        <v/>
      </c>
    </row>
    <row r="61">
      <c r="A61" s="10" t="n"/>
      <c r="B61" s="10" t="n"/>
      <c r="C61" s="6" t="n"/>
      <c r="D61" s="8">
        <f>IF(C61="","",IFERROR(INDEX('Оборудование'!$B:$B,MATCH(C61,'Оборудование'!$A:$A,0)),"нет такого номера"))</f>
        <v/>
      </c>
      <c r="E61" s="6" t="n"/>
      <c r="F61" s="6" t="n"/>
      <c r="G61" s="8">
        <f>IF(OR(A61="",B61=""),"",MAX(1,ROUNDUP(B61-A61,0)))</f>
        <v/>
      </c>
      <c r="H61" s="9">
        <f>IF(OR(G61="",C61=""),"",G61*IFERROR(INDEX('Оборудование'!$D:$D,MATCH(C61,'Оборудование'!$A:$A,0)),0))</f>
        <v/>
      </c>
      <c r="I61" s="7" t="n"/>
      <c r="J61" s="7" t="n"/>
      <c r="K61" s="6" t="n"/>
      <c r="L61" s="6" t="n"/>
      <c r="M61" s="9">
        <f>IF(H61="","",MAX(0,H61-N(I61)))</f>
        <v/>
      </c>
      <c r="N61" s="8">
        <f>IF(AND(K61="выдано",B61&lt;&gt;"",TODAY()&gt;B61),INT(TODAY()-B61),"")</f>
        <v/>
      </c>
    </row>
    <row r="62">
      <c r="A62" s="10" t="n"/>
      <c r="B62" s="10" t="n"/>
      <c r="C62" s="6" t="n"/>
      <c r="D62" s="8">
        <f>IF(C62="","",IFERROR(INDEX('Оборудование'!$B:$B,MATCH(C62,'Оборудование'!$A:$A,0)),"нет такого номера"))</f>
        <v/>
      </c>
      <c r="E62" s="6" t="n"/>
      <c r="F62" s="6" t="n"/>
      <c r="G62" s="8">
        <f>IF(OR(A62="",B62=""),"",MAX(1,ROUNDUP(B62-A62,0)))</f>
        <v/>
      </c>
      <c r="H62" s="9">
        <f>IF(OR(G62="",C62=""),"",G62*IFERROR(INDEX('Оборудование'!$D:$D,MATCH(C62,'Оборудование'!$A:$A,0)),0))</f>
        <v/>
      </c>
      <c r="I62" s="7" t="n"/>
      <c r="J62" s="7" t="n"/>
      <c r="K62" s="6" t="n"/>
      <c r="L62" s="6" t="n"/>
      <c r="M62" s="9">
        <f>IF(H62="","",MAX(0,H62-N(I62)))</f>
        <v/>
      </c>
      <c r="N62" s="8">
        <f>IF(AND(K62="выдано",B62&lt;&gt;"",TODAY()&gt;B62),INT(TODAY()-B62),"")</f>
        <v/>
      </c>
    </row>
    <row r="63">
      <c r="A63" s="10" t="n"/>
      <c r="B63" s="10" t="n"/>
      <c r="C63" s="6" t="n"/>
      <c r="D63" s="8">
        <f>IF(C63="","",IFERROR(INDEX('Оборудование'!$B:$B,MATCH(C63,'Оборудование'!$A:$A,0)),"нет такого номера"))</f>
        <v/>
      </c>
      <c r="E63" s="6" t="n"/>
      <c r="F63" s="6" t="n"/>
      <c r="G63" s="8">
        <f>IF(OR(A63="",B63=""),"",MAX(1,ROUNDUP(B63-A63,0)))</f>
        <v/>
      </c>
      <c r="H63" s="9">
        <f>IF(OR(G63="",C63=""),"",G63*IFERROR(INDEX('Оборудование'!$D:$D,MATCH(C63,'Оборудование'!$A:$A,0)),0))</f>
        <v/>
      </c>
      <c r="I63" s="7" t="n"/>
      <c r="J63" s="7" t="n"/>
      <c r="K63" s="6" t="n"/>
      <c r="L63" s="6" t="n"/>
      <c r="M63" s="9">
        <f>IF(H63="","",MAX(0,H63-N(I63)))</f>
        <v/>
      </c>
      <c r="N63" s="8">
        <f>IF(AND(K63="выдано",B63&lt;&gt;"",TODAY()&gt;B63),INT(TODAY()-B63),"")</f>
        <v/>
      </c>
    </row>
    <row r="64">
      <c r="A64" s="10" t="n"/>
      <c r="B64" s="10" t="n"/>
      <c r="C64" s="6" t="n"/>
      <c r="D64" s="8">
        <f>IF(C64="","",IFERROR(INDEX('Оборудование'!$B:$B,MATCH(C64,'Оборудование'!$A:$A,0)),"нет такого номера"))</f>
        <v/>
      </c>
      <c r="E64" s="6" t="n"/>
      <c r="F64" s="6" t="n"/>
      <c r="G64" s="8">
        <f>IF(OR(A64="",B64=""),"",MAX(1,ROUNDUP(B64-A64,0)))</f>
        <v/>
      </c>
      <c r="H64" s="9">
        <f>IF(OR(G64="",C64=""),"",G64*IFERROR(INDEX('Оборудование'!$D:$D,MATCH(C64,'Оборудование'!$A:$A,0)),0))</f>
        <v/>
      </c>
      <c r="I64" s="7" t="n"/>
      <c r="J64" s="7" t="n"/>
      <c r="K64" s="6" t="n"/>
      <c r="L64" s="6" t="n"/>
      <c r="M64" s="9">
        <f>IF(H64="","",MAX(0,H64-N(I64)))</f>
        <v/>
      </c>
      <c r="N64" s="8">
        <f>IF(AND(K64="выдано",B64&lt;&gt;"",TODAY()&gt;B64),INT(TODAY()-B64),"")</f>
        <v/>
      </c>
    </row>
    <row r="65">
      <c r="A65" s="10" t="n"/>
      <c r="B65" s="10" t="n"/>
      <c r="C65" s="6" t="n"/>
      <c r="D65" s="8">
        <f>IF(C65="","",IFERROR(INDEX('Оборудование'!$B:$B,MATCH(C65,'Оборудование'!$A:$A,0)),"нет такого номера"))</f>
        <v/>
      </c>
      <c r="E65" s="6" t="n"/>
      <c r="F65" s="6" t="n"/>
      <c r="G65" s="8">
        <f>IF(OR(A65="",B65=""),"",MAX(1,ROUNDUP(B65-A65,0)))</f>
        <v/>
      </c>
      <c r="H65" s="9">
        <f>IF(OR(G65="",C65=""),"",G65*IFERROR(INDEX('Оборудование'!$D:$D,MATCH(C65,'Оборудование'!$A:$A,0)),0))</f>
        <v/>
      </c>
      <c r="I65" s="7" t="n"/>
      <c r="J65" s="7" t="n"/>
      <c r="K65" s="6" t="n"/>
      <c r="L65" s="6" t="n"/>
      <c r="M65" s="9">
        <f>IF(H65="","",MAX(0,H65-N(I65)))</f>
        <v/>
      </c>
      <c r="N65" s="8">
        <f>IF(AND(K65="выдано",B65&lt;&gt;"",TODAY()&gt;B65),INT(TODAY()-B65),"")</f>
        <v/>
      </c>
    </row>
    <row r="66">
      <c r="A66" s="10" t="n"/>
      <c r="B66" s="10" t="n"/>
      <c r="C66" s="6" t="n"/>
      <c r="D66" s="8">
        <f>IF(C66="","",IFERROR(INDEX('Оборудование'!$B:$B,MATCH(C66,'Оборудование'!$A:$A,0)),"нет такого номера"))</f>
        <v/>
      </c>
      <c r="E66" s="6" t="n"/>
      <c r="F66" s="6" t="n"/>
      <c r="G66" s="8">
        <f>IF(OR(A66="",B66=""),"",MAX(1,ROUNDUP(B66-A66,0)))</f>
        <v/>
      </c>
      <c r="H66" s="9">
        <f>IF(OR(G66="",C66=""),"",G66*IFERROR(INDEX('Оборудование'!$D:$D,MATCH(C66,'Оборудование'!$A:$A,0)),0))</f>
        <v/>
      </c>
      <c r="I66" s="7" t="n"/>
      <c r="J66" s="7" t="n"/>
      <c r="K66" s="6" t="n"/>
      <c r="L66" s="6" t="n"/>
      <c r="M66" s="9">
        <f>IF(H66="","",MAX(0,H66-N(I66)))</f>
        <v/>
      </c>
      <c r="N66" s="8">
        <f>IF(AND(K66="выдано",B66&lt;&gt;"",TODAY()&gt;B66),INT(TODAY()-B66),"")</f>
        <v/>
      </c>
    </row>
    <row r="67">
      <c r="A67" s="10" t="n"/>
      <c r="B67" s="10" t="n"/>
      <c r="C67" s="6" t="n"/>
      <c r="D67" s="8">
        <f>IF(C67="","",IFERROR(INDEX('Оборудование'!$B:$B,MATCH(C67,'Оборудование'!$A:$A,0)),"нет такого номера"))</f>
        <v/>
      </c>
      <c r="E67" s="6" t="n"/>
      <c r="F67" s="6" t="n"/>
      <c r="G67" s="8">
        <f>IF(OR(A67="",B67=""),"",MAX(1,ROUNDUP(B67-A67,0)))</f>
        <v/>
      </c>
      <c r="H67" s="9">
        <f>IF(OR(G67="",C67=""),"",G67*IFERROR(INDEX('Оборудование'!$D:$D,MATCH(C67,'Оборудование'!$A:$A,0)),0))</f>
        <v/>
      </c>
      <c r="I67" s="7" t="n"/>
      <c r="J67" s="7" t="n"/>
      <c r="K67" s="6" t="n"/>
      <c r="L67" s="6" t="n"/>
      <c r="M67" s="9">
        <f>IF(H67="","",MAX(0,H67-N(I67)))</f>
        <v/>
      </c>
      <c r="N67" s="8">
        <f>IF(AND(K67="выдано",B67&lt;&gt;"",TODAY()&gt;B67),INT(TODAY()-B67),"")</f>
        <v/>
      </c>
    </row>
    <row r="68">
      <c r="A68" s="10" t="n"/>
      <c r="B68" s="10" t="n"/>
      <c r="C68" s="6" t="n"/>
      <c r="D68" s="8">
        <f>IF(C68="","",IFERROR(INDEX('Оборудование'!$B:$B,MATCH(C68,'Оборудование'!$A:$A,0)),"нет такого номера"))</f>
        <v/>
      </c>
      <c r="E68" s="6" t="n"/>
      <c r="F68" s="6" t="n"/>
      <c r="G68" s="8">
        <f>IF(OR(A68="",B68=""),"",MAX(1,ROUNDUP(B68-A68,0)))</f>
        <v/>
      </c>
      <c r="H68" s="9">
        <f>IF(OR(G68="",C68=""),"",G68*IFERROR(INDEX('Оборудование'!$D:$D,MATCH(C68,'Оборудование'!$A:$A,0)),0))</f>
        <v/>
      </c>
      <c r="I68" s="7" t="n"/>
      <c r="J68" s="7" t="n"/>
      <c r="K68" s="6" t="n"/>
      <c r="L68" s="6" t="n"/>
      <c r="M68" s="9">
        <f>IF(H68="","",MAX(0,H68-N(I68)))</f>
        <v/>
      </c>
      <c r="N68" s="8">
        <f>IF(AND(K68="выдано",B68&lt;&gt;"",TODAY()&gt;B68),INT(TODAY()-B68),"")</f>
        <v/>
      </c>
    </row>
    <row r="69">
      <c r="A69" s="10" t="n"/>
      <c r="B69" s="10" t="n"/>
      <c r="C69" s="6" t="n"/>
      <c r="D69" s="8">
        <f>IF(C69="","",IFERROR(INDEX('Оборудование'!$B:$B,MATCH(C69,'Оборудование'!$A:$A,0)),"нет такого номера"))</f>
        <v/>
      </c>
      <c r="E69" s="6" t="n"/>
      <c r="F69" s="6" t="n"/>
      <c r="G69" s="8">
        <f>IF(OR(A69="",B69=""),"",MAX(1,ROUNDUP(B69-A69,0)))</f>
        <v/>
      </c>
      <c r="H69" s="9">
        <f>IF(OR(G69="",C69=""),"",G69*IFERROR(INDEX('Оборудование'!$D:$D,MATCH(C69,'Оборудование'!$A:$A,0)),0))</f>
        <v/>
      </c>
      <c r="I69" s="7" t="n"/>
      <c r="J69" s="7" t="n"/>
      <c r="K69" s="6" t="n"/>
      <c r="L69" s="6" t="n"/>
      <c r="M69" s="9">
        <f>IF(H69="","",MAX(0,H69-N(I69)))</f>
        <v/>
      </c>
      <c r="N69" s="8">
        <f>IF(AND(K69="выдано",B69&lt;&gt;"",TODAY()&gt;B69),INT(TODAY()-B69),"")</f>
        <v/>
      </c>
    </row>
    <row r="70">
      <c r="A70" s="10" t="n"/>
      <c r="B70" s="10" t="n"/>
      <c r="C70" s="6" t="n"/>
      <c r="D70" s="8">
        <f>IF(C70="","",IFERROR(INDEX('Оборудование'!$B:$B,MATCH(C70,'Оборудование'!$A:$A,0)),"нет такого номера"))</f>
        <v/>
      </c>
      <c r="E70" s="6" t="n"/>
      <c r="F70" s="6" t="n"/>
      <c r="G70" s="8">
        <f>IF(OR(A70="",B70=""),"",MAX(1,ROUNDUP(B70-A70,0)))</f>
        <v/>
      </c>
      <c r="H70" s="9">
        <f>IF(OR(G70="",C70=""),"",G70*IFERROR(INDEX('Оборудование'!$D:$D,MATCH(C70,'Оборудование'!$A:$A,0)),0))</f>
        <v/>
      </c>
      <c r="I70" s="7" t="n"/>
      <c r="J70" s="7" t="n"/>
      <c r="K70" s="6" t="n"/>
      <c r="L70" s="6" t="n"/>
      <c r="M70" s="9">
        <f>IF(H70="","",MAX(0,H70-N(I70)))</f>
        <v/>
      </c>
      <c r="N70" s="8">
        <f>IF(AND(K70="выдано",B70&lt;&gt;"",TODAY()&gt;B70),INT(TODAY()-B70),"")</f>
        <v/>
      </c>
    </row>
    <row r="71">
      <c r="A71" s="10" t="n"/>
      <c r="B71" s="10" t="n"/>
      <c r="C71" s="6" t="n"/>
      <c r="D71" s="8">
        <f>IF(C71="","",IFERROR(INDEX('Оборудование'!$B:$B,MATCH(C71,'Оборудование'!$A:$A,0)),"нет такого номера"))</f>
        <v/>
      </c>
      <c r="E71" s="6" t="n"/>
      <c r="F71" s="6" t="n"/>
      <c r="G71" s="8">
        <f>IF(OR(A71="",B71=""),"",MAX(1,ROUNDUP(B71-A71,0)))</f>
        <v/>
      </c>
      <c r="H71" s="9">
        <f>IF(OR(G71="",C71=""),"",G71*IFERROR(INDEX('Оборудование'!$D:$D,MATCH(C71,'Оборудование'!$A:$A,0)),0))</f>
        <v/>
      </c>
      <c r="I71" s="7" t="n"/>
      <c r="J71" s="7" t="n"/>
      <c r="K71" s="6" t="n"/>
      <c r="L71" s="6" t="n"/>
      <c r="M71" s="9">
        <f>IF(H71="","",MAX(0,H71-N(I71)))</f>
        <v/>
      </c>
      <c r="N71" s="8">
        <f>IF(AND(K71="выдано",B71&lt;&gt;"",TODAY()&gt;B71),INT(TODAY()-B71),"")</f>
        <v/>
      </c>
    </row>
    <row r="72">
      <c r="A72" s="10" t="n"/>
      <c r="B72" s="10" t="n"/>
      <c r="C72" s="6" t="n"/>
      <c r="D72" s="8">
        <f>IF(C72="","",IFERROR(INDEX('Оборудование'!$B:$B,MATCH(C72,'Оборудование'!$A:$A,0)),"нет такого номера"))</f>
        <v/>
      </c>
      <c r="E72" s="6" t="n"/>
      <c r="F72" s="6" t="n"/>
      <c r="G72" s="8">
        <f>IF(OR(A72="",B72=""),"",MAX(1,ROUNDUP(B72-A72,0)))</f>
        <v/>
      </c>
      <c r="H72" s="9">
        <f>IF(OR(G72="",C72=""),"",G72*IFERROR(INDEX('Оборудование'!$D:$D,MATCH(C72,'Оборудование'!$A:$A,0)),0))</f>
        <v/>
      </c>
      <c r="I72" s="7" t="n"/>
      <c r="J72" s="7" t="n"/>
      <c r="K72" s="6" t="n"/>
      <c r="L72" s="6" t="n"/>
      <c r="M72" s="9">
        <f>IF(H72="","",MAX(0,H72-N(I72)))</f>
        <v/>
      </c>
      <c r="N72" s="8">
        <f>IF(AND(K72="выдано",B72&lt;&gt;"",TODAY()&gt;B72),INT(TODAY()-B72),"")</f>
        <v/>
      </c>
    </row>
    <row r="73">
      <c r="A73" s="10" t="n"/>
      <c r="B73" s="10" t="n"/>
      <c r="C73" s="6" t="n"/>
      <c r="D73" s="8">
        <f>IF(C73="","",IFERROR(INDEX('Оборудование'!$B:$B,MATCH(C73,'Оборудование'!$A:$A,0)),"нет такого номера"))</f>
        <v/>
      </c>
      <c r="E73" s="6" t="n"/>
      <c r="F73" s="6" t="n"/>
      <c r="G73" s="8">
        <f>IF(OR(A73="",B73=""),"",MAX(1,ROUNDUP(B73-A73,0)))</f>
        <v/>
      </c>
      <c r="H73" s="9">
        <f>IF(OR(G73="",C73=""),"",G73*IFERROR(INDEX('Оборудование'!$D:$D,MATCH(C73,'Оборудование'!$A:$A,0)),0))</f>
        <v/>
      </c>
      <c r="I73" s="7" t="n"/>
      <c r="J73" s="7" t="n"/>
      <c r="K73" s="6" t="n"/>
      <c r="L73" s="6" t="n"/>
      <c r="M73" s="9">
        <f>IF(H73="","",MAX(0,H73-N(I73)))</f>
        <v/>
      </c>
      <c r="N73" s="8">
        <f>IF(AND(K73="выдано",B73&lt;&gt;"",TODAY()&gt;B73),INT(TODAY()-B73),"")</f>
        <v/>
      </c>
    </row>
    <row r="74">
      <c r="A74" s="10" t="n"/>
      <c r="B74" s="10" t="n"/>
      <c r="C74" s="6" t="n"/>
      <c r="D74" s="8">
        <f>IF(C74="","",IFERROR(INDEX('Оборудование'!$B:$B,MATCH(C74,'Оборудование'!$A:$A,0)),"нет такого номера"))</f>
        <v/>
      </c>
      <c r="E74" s="6" t="n"/>
      <c r="F74" s="6" t="n"/>
      <c r="G74" s="8">
        <f>IF(OR(A74="",B74=""),"",MAX(1,ROUNDUP(B74-A74,0)))</f>
        <v/>
      </c>
      <c r="H74" s="9">
        <f>IF(OR(G74="",C74=""),"",G74*IFERROR(INDEX('Оборудование'!$D:$D,MATCH(C74,'Оборудование'!$A:$A,0)),0))</f>
        <v/>
      </c>
      <c r="I74" s="7" t="n"/>
      <c r="J74" s="7" t="n"/>
      <c r="K74" s="6" t="n"/>
      <c r="L74" s="6" t="n"/>
      <c r="M74" s="9">
        <f>IF(H74="","",MAX(0,H74-N(I74)))</f>
        <v/>
      </c>
      <c r="N74" s="8">
        <f>IF(AND(K74="выдано",B74&lt;&gt;"",TODAY()&gt;B74),INT(TODAY()-B74),"")</f>
        <v/>
      </c>
    </row>
    <row r="75">
      <c r="A75" s="10" t="n"/>
      <c r="B75" s="10" t="n"/>
      <c r="C75" s="6" t="n"/>
      <c r="D75" s="8">
        <f>IF(C75="","",IFERROR(INDEX('Оборудование'!$B:$B,MATCH(C75,'Оборудование'!$A:$A,0)),"нет такого номера"))</f>
        <v/>
      </c>
      <c r="E75" s="6" t="n"/>
      <c r="F75" s="6" t="n"/>
      <c r="G75" s="8">
        <f>IF(OR(A75="",B75=""),"",MAX(1,ROUNDUP(B75-A75,0)))</f>
        <v/>
      </c>
      <c r="H75" s="9">
        <f>IF(OR(G75="",C75=""),"",G75*IFERROR(INDEX('Оборудование'!$D:$D,MATCH(C75,'Оборудование'!$A:$A,0)),0))</f>
        <v/>
      </c>
      <c r="I75" s="7" t="n"/>
      <c r="J75" s="7" t="n"/>
      <c r="K75" s="6" t="n"/>
      <c r="L75" s="6" t="n"/>
      <c r="M75" s="9">
        <f>IF(H75="","",MAX(0,H75-N(I75)))</f>
        <v/>
      </c>
      <c r="N75" s="8">
        <f>IF(AND(K75="выдано",B75&lt;&gt;"",TODAY()&gt;B75),INT(TODAY()-B75),"")</f>
        <v/>
      </c>
    </row>
    <row r="76">
      <c r="A76" s="10" t="n"/>
      <c r="B76" s="10" t="n"/>
      <c r="C76" s="6" t="n"/>
      <c r="D76" s="8">
        <f>IF(C76="","",IFERROR(INDEX('Оборудование'!$B:$B,MATCH(C76,'Оборудование'!$A:$A,0)),"нет такого номера"))</f>
        <v/>
      </c>
      <c r="E76" s="6" t="n"/>
      <c r="F76" s="6" t="n"/>
      <c r="G76" s="8">
        <f>IF(OR(A76="",B76=""),"",MAX(1,ROUNDUP(B76-A76,0)))</f>
        <v/>
      </c>
      <c r="H76" s="9">
        <f>IF(OR(G76="",C76=""),"",G76*IFERROR(INDEX('Оборудование'!$D:$D,MATCH(C76,'Оборудование'!$A:$A,0)),0))</f>
        <v/>
      </c>
      <c r="I76" s="7" t="n"/>
      <c r="J76" s="7" t="n"/>
      <c r="K76" s="6" t="n"/>
      <c r="L76" s="6" t="n"/>
      <c r="M76" s="9">
        <f>IF(H76="","",MAX(0,H76-N(I76)))</f>
        <v/>
      </c>
      <c r="N76" s="8">
        <f>IF(AND(K76="выдано",B76&lt;&gt;"",TODAY()&gt;B76),INT(TODAY()-B76),"")</f>
        <v/>
      </c>
    </row>
    <row r="77">
      <c r="A77" s="10" t="n"/>
      <c r="B77" s="10" t="n"/>
      <c r="C77" s="6" t="n"/>
      <c r="D77" s="8">
        <f>IF(C77="","",IFERROR(INDEX('Оборудование'!$B:$B,MATCH(C77,'Оборудование'!$A:$A,0)),"нет такого номера"))</f>
        <v/>
      </c>
      <c r="E77" s="6" t="n"/>
      <c r="F77" s="6" t="n"/>
      <c r="G77" s="8">
        <f>IF(OR(A77="",B77=""),"",MAX(1,ROUNDUP(B77-A77,0)))</f>
        <v/>
      </c>
      <c r="H77" s="9">
        <f>IF(OR(G77="",C77=""),"",G77*IFERROR(INDEX('Оборудование'!$D:$D,MATCH(C77,'Оборудование'!$A:$A,0)),0))</f>
        <v/>
      </c>
      <c r="I77" s="7" t="n"/>
      <c r="J77" s="7" t="n"/>
      <c r="K77" s="6" t="n"/>
      <c r="L77" s="6" t="n"/>
      <c r="M77" s="9">
        <f>IF(H77="","",MAX(0,H77-N(I77)))</f>
        <v/>
      </c>
      <c r="N77" s="8">
        <f>IF(AND(K77="выдано",B77&lt;&gt;"",TODAY()&gt;B77),INT(TODAY()-B77),"")</f>
        <v/>
      </c>
    </row>
    <row r="78">
      <c r="A78" s="10" t="n"/>
      <c r="B78" s="10" t="n"/>
      <c r="C78" s="6" t="n"/>
      <c r="D78" s="8">
        <f>IF(C78="","",IFERROR(INDEX('Оборудование'!$B:$B,MATCH(C78,'Оборудование'!$A:$A,0)),"нет такого номера"))</f>
        <v/>
      </c>
      <c r="E78" s="6" t="n"/>
      <c r="F78" s="6" t="n"/>
      <c r="G78" s="8">
        <f>IF(OR(A78="",B78=""),"",MAX(1,ROUNDUP(B78-A78,0)))</f>
        <v/>
      </c>
      <c r="H78" s="9">
        <f>IF(OR(G78="",C78=""),"",G78*IFERROR(INDEX('Оборудование'!$D:$D,MATCH(C78,'Оборудование'!$A:$A,0)),0))</f>
        <v/>
      </c>
      <c r="I78" s="7" t="n"/>
      <c r="J78" s="7" t="n"/>
      <c r="K78" s="6" t="n"/>
      <c r="L78" s="6" t="n"/>
      <c r="M78" s="9">
        <f>IF(H78="","",MAX(0,H78-N(I78)))</f>
        <v/>
      </c>
      <c r="N78" s="8">
        <f>IF(AND(K78="выдано",B78&lt;&gt;"",TODAY()&gt;B78),INT(TODAY()-B78),"")</f>
        <v/>
      </c>
    </row>
    <row r="79">
      <c r="A79" s="10" t="n"/>
      <c r="B79" s="10" t="n"/>
      <c r="C79" s="6" t="n"/>
      <c r="D79" s="8">
        <f>IF(C79="","",IFERROR(INDEX('Оборудование'!$B:$B,MATCH(C79,'Оборудование'!$A:$A,0)),"нет такого номера"))</f>
        <v/>
      </c>
      <c r="E79" s="6" t="n"/>
      <c r="F79" s="6" t="n"/>
      <c r="G79" s="8">
        <f>IF(OR(A79="",B79=""),"",MAX(1,ROUNDUP(B79-A79,0)))</f>
        <v/>
      </c>
      <c r="H79" s="9">
        <f>IF(OR(G79="",C79=""),"",G79*IFERROR(INDEX('Оборудование'!$D:$D,MATCH(C79,'Оборудование'!$A:$A,0)),0))</f>
        <v/>
      </c>
      <c r="I79" s="7" t="n"/>
      <c r="J79" s="7" t="n"/>
      <c r="K79" s="6" t="n"/>
      <c r="L79" s="6" t="n"/>
      <c r="M79" s="9">
        <f>IF(H79="","",MAX(0,H79-N(I79)))</f>
        <v/>
      </c>
      <c r="N79" s="8">
        <f>IF(AND(K79="выдано",B79&lt;&gt;"",TODAY()&gt;B79),INT(TODAY()-B79),"")</f>
        <v/>
      </c>
    </row>
    <row r="80">
      <c r="A80" s="10" t="n"/>
      <c r="B80" s="10" t="n"/>
      <c r="C80" s="6" t="n"/>
      <c r="D80" s="8">
        <f>IF(C80="","",IFERROR(INDEX('Оборудование'!$B:$B,MATCH(C80,'Оборудование'!$A:$A,0)),"нет такого номера"))</f>
        <v/>
      </c>
      <c r="E80" s="6" t="n"/>
      <c r="F80" s="6" t="n"/>
      <c r="G80" s="8">
        <f>IF(OR(A80="",B80=""),"",MAX(1,ROUNDUP(B80-A80,0)))</f>
        <v/>
      </c>
      <c r="H80" s="9">
        <f>IF(OR(G80="",C80=""),"",G80*IFERROR(INDEX('Оборудование'!$D:$D,MATCH(C80,'Оборудование'!$A:$A,0)),0))</f>
        <v/>
      </c>
      <c r="I80" s="7" t="n"/>
      <c r="J80" s="7" t="n"/>
      <c r="K80" s="6" t="n"/>
      <c r="L80" s="6" t="n"/>
      <c r="M80" s="9">
        <f>IF(H80="","",MAX(0,H80-N(I80)))</f>
        <v/>
      </c>
      <c r="N80" s="8">
        <f>IF(AND(K80="выдано",B80&lt;&gt;"",TODAY()&gt;B80),INT(TODAY()-B80),"")</f>
        <v/>
      </c>
    </row>
    <row r="81">
      <c r="A81" s="10" t="n"/>
      <c r="B81" s="10" t="n"/>
      <c r="C81" s="6" t="n"/>
      <c r="D81" s="8">
        <f>IF(C81="","",IFERROR(INDEX('Оборудование'!$B:$B,MATCH(C81,'Оборудование'!$A:$A,0)),"нет такого номера"))</f>
        <v/>
      </c>
      <c r="E81" s="6" t="n"/>
      <c r="F81" s="6" t="n"/>
      <c r="G81" s="8">
        <f>IF(OR(A81="",B81=""),"",MAX(1,ROUNDUP(B81-A81,0)))</f>
        <v/>
      </c>
      <c r="H81" s="9">
        <f>IF(OR(G81="",C81=""),"",G81*IFERROR(INDEX('Оборудование'!$D:$D,MATCH(C81,'Оборудование'!$A:$A,0)),0))</f>
        <v/>
      </c>
      <c r="I81" s="7" t="n"/>
      <c r="J81" s="7" t="n"/>
      <c r="K81" s="6" t="n"/>
      <c r="L81" s="6" t="n"/>
      <c r="M81" s="9">
        <f>IF(H81="","",MAX(0,H81-N(I81)))</f>
        <v/>
      </c>
      <c r="N81" s="8">
        <f>IF(AND(K81="выдано",B81&lt;&gt;"",TODAY()&gt;B81),INT(TODAY()-B81),"")</f>
        <v/>
      </c>
    </row>
    <row r="82">
      <c r="A82" s="10" t="n"/>
      <c r="B82" s="10" t="n"/>
      <c r="C82" s="6" t="n"/>
      <c r="D82" s="8">
        <f>IF(C82="","",IFERROR(INDEX('Оборудование'!$B:$B,MATCH(C82,'Оборудование'!$A:$A,0)),"нет такого номера"))</f>
        <v/>
      </c>
      <c r="E82" s="6" t="n"/>
      <c r="F82" s="6" t="n"/>
      <c r="G82" s="8">
        <f>IF(OR(A82="",B82=""),"",MAX(1,ROUNDUP(B82-A82,0)))</f>
        <v/>
      </c>
      <c r="H82" s="9">
        <f>IF(OR(G82="",C82=""),"",G82*IFERROR(INDEX('Оборудование'!$D:$D,MATCH(C82,'Оборудование'!$A:$A,0)),0))</f>
        <v/>
      </c>
      <c r="I82" s="7" t="n"/>
      <c r="J82" s="7" t="n"/>
      <c r="K82" s="6" t="n"/>
      <c r="L82" s="6" t="n"/>
      <c r="M82" s="9">
        <f>IF(H82="","",MAX(0,H82-N(I82)))</f>
        <v/>
      </c>
      <c r="N82" s="8">
        <f>IF(AND(K82="выдано",B82&lt;&gt;"",TODAY()&gt;B82),INT(TODAY()-B82),"")</f>
        <v/>
      </c>
    </row>
    <row r="83">
      <c r="A83" s="10" t="n"/>
      <c r="B83" s="10" t="n"/>
      <c r="C83" s="6" t="n"/>
      <c r="D83" s="8">
        <f>IF(C83="","",IFERROR(INDEX('Оборудование'!$B:$B,MATCH(C83,'Оборудование'!$A:$A,0)),"нет такого номера"))</f>
        <v/>
      </c>
      <c r="E83" s="6" t="n"/>
      <c r="F83" s="6" t="n"/>
      <c r="G83" s="8">
        <f>IF(OR(A83="",B83=""),"",MAX(1,ROUNDUP(B83-A83,0)))</f>
        <v/>
      </c>
      <c r="H83" s="9">
        <f>IF(OR(G83="",C83=""),"",G83*IFERROR(INDEX('Оборудование'!$D:$D,MATCH(C83,'Оборудование'!$A:$A,0)),0))</f>
        <v/>
      </c>
      <c r="I83" s="7" t="n"/>
      <c r="J83" s="7" t="n"/>
      <c r="K83" s="6" t="n"/>
      <c r="L83" s="6" t="n"/>
      <c r="M83" s="9">
        <f>IF(H83="","",MAX(0,H83-N(I83)))</f>
        <v/>
      </c>
      <c r="N83" s="8">
        <f>IF(AND(K83="выдано",B83&lt;&gt;"",TODAY()&gt;B83),INT(TODAY()-B83),"")</f>
        <v/>
      </c>
    </row>
    <row r="84">
      <c r="A84" s="10" t="n"/>
      <c r="B84" s="10" t="n"/>
      <c r="C84" s="6" t="n"/>
      <c r="D84" s="8">
        <f>IF(C84="","",IFERROR(INDEX('Оборудование'!$B:$B,MATCH(C84,'Оборудование'!$A:$A,0)),"нет такого номера"))</f>
        <v/>
      </c>
      <c r="E84" s="6" t="n"/>
      <c r="F84" s="6" t="n"/>
      <c r="G84" s="8">
        <f>IF(OR(A84="",B84=""),"",MAX(1,ROUNDUP(B84-A84,0)))</f>
        <v/>
      </c>
      <c r="H84" s="9">
        <f>IF(OR(G84="",C84=""),"",G84*IFERROR(INDEX('Оборудование'!$D:$D,MATCH(C84,'Оборудование'!$A:$A,0)),0))</f>
        <v/>
      </c>
      <c r="I84" s="7" t="n"/>
      <c r="J84" s="7" t="n"/>
      <c r="K84" s="6" t="n"/>
      <c r="L84" s="6" t="n"/>
      <c r="M84" s="9">
        <f>IF(H84="","",MAX(0,H84-N(I84)))</f>
        <v/>
      </c>
      <c r="N84" s="8">
        <f>IF(AND(K84="выдано",B84&lt;&gt;"",TODAY()&gt;B84),INT(TODAY()-B84),"")</f>
        <v/>
      </c>
    </row>
    <row r="85">
      <c r="A85" s="10" t="n"/>
      <c r="B85" s="10" t="n"/>
      <c r="C85" s="6" t="n"/>
      <c r="D85" s="8">
        <f>IF(C85="","",IFERROR(INDEX('Оборудование'!$B:$B,MATCH(C85,'Оборудование'!$A:$A,0)),"нет такого номера"))</f>
        <v/>
      </c>
      <c r="E85" s="6" t="n"/>
      <c r="F85" s="6" t="n"/>
      <c r="G85" s="8">
        <f>IF(OR(A85="",B85=""),"",MAX(1,ROUNDUP(B85-A85,0)))</f>
        <v/>
      </c>
      <c r="H85" s="9">
        <f>IF(OR(G85="",C85=""),"",G85*IFERROR(INDEX('Оборудование'!$D:$D,MATCH(C85,'Оборудование'!$A:$A,0)),0))</f>
        <v/>
      </c>
      <c r="I85" s="7" t="n"/>
      <c r="J85" s="7" t="n"/>
      <c r="K85" s="6" t="n"/>
      <c r="L85" s="6" t="n"/>
      <c r="M85" s="9">
        <f>IF(H85="","",MAX(0,H85-N(I85)))</f>
        <v/>
      </c>
      <c r="N85" s="8">
        <f>IF(AND(K85="выдано",B85&lt;&gt;"",TODAY()&gt;B85),INT(TODAY()-B85),"")</f>
        <v/>
      </c>
    </row>
    <row r="86">
      <c r="A86" s="10" t="n"/>
      <c r="B86" s="10" t="n"/>
      <c r="C86" s="6" t="n"/>
      <c r="D86" s="8">
        <f>IF(C86="","",IFERROR(INDEX('Оборудование'!$B:$B,MATCH(C86,'Оборудование'!$A:$A,0)),"нет такого номера"))</f>
        <v/>
      </c>
      <c r="E86" s="6" t="n"/>
      <c r="F86" s="6" t="n"/>
      <c r="G86" s="8">
        <f>IF(OR(A86="",B86=""),"",MAX(1,ROUNDUP(B86-A86,0)))</f>
        <v/>
      </c>
      <c r="H86" s="9">
        <f>IF(OR(G86="",C86=""),"",G86*IFERROR(INDEX('Оборудование'!$D:$D,MATCH(C86,'Оборудование'!$A:$A,0)),0))</f>
        <v/>
      </c>
      <c r="I86" s="7" t="n"/>
      <c r="J86" s="7" t="n"/>
      <c r="K86" s="6" t="n"/>
      <c r="L86" s="6" t="n"/>
      <c r="M86" s="9">
        <f>IF(H86="","",MAX(0,H86-N(I86)))</f>
        <v/>
      </c>
      <c r="N86" s="8">
        <f>IF(AND(K86="выдано",B86&lt;&gt;"",TODAY()&gt;B86),INT(TODAY()-B86),"")</f>
        <v/>
      </c>
    </row>
    <row r="87">
      <c r="A87" s="10" t="n"/>
      <c r="B87" s="10" t="n"/>
      <c r="C87" s="6" t="n"/>
      <c r="D87" s="8">
        <f>IF(C87="","",IFERROR(INDEX('Оборудование'!$B:$B,MATCH(C87,'Оборудование'!$A:$A,0)),"нет такого номера"))</f>
        <v/>
      </c>
      <c r="E87" s="6" t="n"/>
      <c r="F87" s="6" t="n"/>
      <c r="G87" s="8">
        <f>IF(OR(A87="",B87=""),"",MAX(1,ROUNDUP(B87-A87,0)))</f>
        <v/>
      </c>
      <c r="H87" s="9">
        <f>IF(OR(G87="",C87=""),"",G87*IFERROR(INDEX('Оборудование'!$D:$D,MATCH(C87,'Оборудование'!$A:$A,0)),0))</f>
        <v/>
      </c>
      <c r="I87" s="7" t="n"/>
      <c r="J87" s="7" t="n"/>
      <c r="K87" s="6" t="n"/>
      <c r="L87" s="6" t="n"/>
      <c r="M87" s="9">
        <f>IF(H87="","",MAX(0,H87-N(I87)))</f>
        <v/>
      </c>
      <c r="N87" s="8">
        <f>IF(AND(K87="выдано",B87&lt;&gt;"",TODAY()&gt;B87),INT(TODAY()-B87),"")</f>
        <v/>
      </c>
    </row>
    <row r="88">
      <c r="A88" s="10" t="n"/>
      <c r="B88" s="10" t="n"/>
      <c r="C88" s="6" t="n"/>
      <c r="D88" s="8">
        <f>IF(C88="","",IFERROR(INDEX('Оборудование'!$B:$B,MATCH(C88,'Оборудование'!$A:$A,0)),"нет такого номера"))</f>
        <v/>
      </c>
      <c r="E88" s="6" t="n"/>
      <c r="F88" s="6" t="n"/>
      <c r="G88" s="8">
        <f>IF(OR(A88="",B88=""),"",MAX(1,ROUNDUP(B88-A88,0)))</f>
        <v/>
      </c>
      <c r="H88" s="9">
        <f>IF(OR(G88="",C88=""),"",G88*IFERROR(INDEX('Оборудование'!$D:$D,MATCH(C88,'Оборудование'!$A:$A,0)),0))</f>
        <v/>
      </c>
      <c r="I88" s="7" t="n"/>
      <c r="J88" s="7" t="n"/>
      <c r="K88" s="6" t="n"/>
      <c r="L88" s="6" t="n"/>
      <c r="M88" s="9">
        <f>IF(H88="","",MAX(0,H88-N(I88)))</f>
        <v/>
      </c>
      <c r="N88" s="8">
        <f>IF(AND(K88="выдано",B88&lt;&gt;"",TODAY()&gt;B88),INT(TODAY()-B88),"")</f>
        <v/>
      </c>
    </row>
    <row r="89">
      <c r="A89" s="10" t="n"/>
      <c r="B89" s="10" t="n"/>
      <c r="C89" s="6" t="n"/>
      <c r="D89" s="8">
        <f>IF(C89="","",IFERROR(INDEX('Оборудование'!$B:$B,MATCH(C89,'Оборудование'!$A:$A,0)),"нет такого номера"))</f>
        <v/>
      </c>
      <c r="E89" s="6" t="n"/>
      <c r="F89" s="6" t="n"/>
      <c r="G89" s="8">
        <f>IF(OR(A89="",B89=""),"",MAX(1,ROUNDUP(B89-A89,0)))</f>
        <v/>
      </c>
      <c r="H89" s="9">
        <f>IF(OR(G89="",C89=""),"",G89*IFERROR(INDEX('Оборудование'!$D:$D,MATCH(C89,'Оборудование'!$A:$A,0)),0))</f>
        <v/>
      </c>
      <c r="I89" s="7" t="n"/>
      <c r="J89" s="7" t="n"/>
      <c r="K89" s="6" t="n"/>
      <c r="L89" s="6" t="n"/>
      <c r="M89" s="9">
        <f>IF(H89="","",MAX(0,H89-N(I89)))</f>
        <v/>
      </c>
      <c r="N89" s="8">
        <f>IF(AND(K89="выдано",B89&lt;&gt;"",TODAY()&gt;B89),INT(TODAY()-B89),"")</f>
        <v/>
      </c>
    </row>
    <row r="90">
      <c r="A90" s="10" t="n"/>
      <c r="B90" s="10" t="n"/>
      <c r="C90" s="6" t="n"/>
      <c r="D90" s="8">
        <f>IF(C90="","",IFERROR(INDEX('Оборудование'!$B:$B,MATCH(C90,'Оборудование'!$A:$A,0)),"нет такого номера"))</f>
        <v/>
      </c>
      <c r="E90" s="6" t="n"/>
      <c r="F90" s="6" t="n"/>
      <c r="G90" s="8">
        <f>IF(OR(A90="",B90=""),"",MAX(1,ROUNDUP(B90-A90,0)))</f>
        <v/>
      </c>
      <c r="H90" s="9">
        <f>IF(OR(G90="",C90=""),"",G90*IFERROR(INDEX('Оборудование'!$D:$D,MATCH(C90,'Оборудование'!$A:$A,0)),0))</f>
        <v/>
      </c>
      <c r="I90" s="7" t="n"/>
      <c r="J90" s="7" t="n"/>
      <c r="K90" s="6" t="n"/>
      <c r="L90" s="6" t="n"/>
      <c r="M90" s="9">
        <f>IF(H90="","",MAX(0,H90-N(I90)))</f>
        <v/>
      </c>
      <c r="N90" s="8">
        <f>IF(AND(K90="выдано",B90&lt;&gt;"",TODAY()&gt;B90),INT(TODAY()-B90),"")</f>
        <v/>
      </c>
    </row>
    <row r="91">
      <c r="A91" s="10" t="n"/>
      <c r="B91" s="10" t="n"/>
      <c r="C91" s="6" t="n"/>
      <c r="D91" s="8">
        <f>IF(C91="","",IFERROR(INDEX('Оборудование'!$B:$B,MATCH(C91,'Оборудование'!$A:$A,0)),"нет такого номера"))</f>
        <v/>
      </c>
      <c r="E91" s="6" t="n"/>
      <c r="F91" s="6" t="n"/>
      <c r="G91" s="8">
        <f>IF(OR(A91="",B91=""),"",MAX(1,ROUNDUP(B91-A91,0)))</f>
        <v/>
      </c>
      <c r="H91" s="9">
        <f>IF(OR(G91="",C91=""),"",G91*IFERROR(INDEX('Оборудование'!$D:$D,MATCH(C91,'Оборудование'!$A:$A,0)),0))</f>
        <v/>
      </c>
      <c r="I91" s="7" t="n"/>
      <c r="J91" s="7" t="n"/>
      <c r="K91" s="6" t="n"/>
      <c r="L91" s="6" t="n"/>
      <c r="M91" s="9">
        <f>IF(H91="","",MAX(0,H91-N(I91)))</f>
        <v/>
      </c>
      <c r="N91" s="8">
        <f>IF(AND(K91="выдано",B91&lt;&gt;"",TODAY()&gt;B91),INT(TODAY()-B91),"")</f>
        <v/>
      </c>
    </row>
    <row r="92">
      <c r="A92" s="10" t="n"/>
      <c r="B92" s="10" t="n"/>
      <c r="C92" s="6" t="n"/>
      <c r="D92" s="8">
        <f>IF(C92="","",IFERROR(INDEX('Оборудование'!$B:$B,MATCH(C92,'Оборудование'!$A:$A,0)),"нет такого номера"))</f>
        <v/>
      </c>
      <c r="E92" s="6" t="n"/>
      <c r="F92" s="6" t="n"/>
      <c r="G92" s="8">
        <f>IF(OR(A92="",B92=""),"",MAX(1,ROUNDUP(B92-A92,0)))</f>
        <v/>
      </c>
      <c r="H92" s="9">
        <f>IF(OR(G92="",C92=""),"",G92*IFERROR(INDEX('Оборудование'!$D:$D,MATCH(C92,'Оборудование'!$A:$A,0)),0))</f>
        <v/>
      </c>
      <c r="I92" s="7" t="n"/>
      <c r="J92" s="7" t="n"/>
      <c r="K92" s="6" t="n"/>
      <c r="L92" s="6" t="n"/>
      <c r="M92" s="9">
        <f>IF(H92="","",MAX(0,H92-N(I92)))</f>
        <v/>
      </c>
      <c r="N92" s="8">
        <f>IF(AND(K92="выдано",B92&lt;&gt;"",TODAY()&gt;B92),INT(TODAY()-B92),"")</f>
        <v/>
      </c>
    </row>
    <row r="93">
      <c r="A93" s="10" t="n"/>
      <c r="B93" s="10" t="n"/>
      <c r="C93" s="6" t="n"/>
      <c r="D93" s="8">
        <f>IF(C93="","",IFERROR(INDEX('Оборудование'!$B:$B,MATCH(C93,'Оборудование'!$A:$A,0)),"нет такого номера"))</f>
        <v/>
      </c>
      <c r="E93" s="6" t="n"/>
      <c r="F93" s="6" t="n"/>
      <c r="G93" s="8">
        <f>IF(OR(A93="",B93=""),"",MAX(1,ROUNDUP(B93-A93,0)))</f>
        <v/>
      </c>
      <c r="H93" s="9">
        <f>IF(OR(G93="",C93=""),"",G93*IFERROR(INDEX('Оборудование'!$D:$D,MATCH(C93,'Оборудование'!$A:$A,0)),0))</f>
        <v/>
      </c>
      <c r="I93" s="7" t="n"/>
      <c r="J93" s="7" t="n"/>
      <c r="K93" s="6" t="n"/>
      <c r="L93" s="6" t="n"/>
      <c r="M93" s="9">
        <f>IF(H93="","",MAX(0,H93-N(I93)))</f>
        <v/>
      </c>
      <c r="N93" s="8">
        <f>IF(AND(K93="выдано",B93&lt;&gt;"",TODAY()&gt;B93),INT(TODAY()-B93),"")</f>
        <v/>
      </c>
    </row>
    <row r="94">
      <c r="A94" s="10" t="n"/>
      <c r="B94" s="10" t="n"/>
      <c r="C94" s="6" t="n"/>
      <c r="D94" s="8">
        <f>IF(C94="","",IFERROR(INDEX('Оборудование'!$B:$B,MATCH(C94,'Оборудование'!$A:$A,0)),"нет такого номера"))</f>
        <v/>
      </c>
      <c r="E94" s="6" t="n"/>
      <c r="F94" s="6" t="n"/>
      <c r="G94" s="8">
        <f>IF(OR(A94="",B94=""),"",MAX(1,ROUNDUP(B94-A94,0)))</f>
        <v/>
      </c>
      <c r="H94" s="9">
        <f>IF(OR(G94="",C94=""),"",G94*IFERROR(INDEX('Оборудование'!$D:$D,MATCH(C94,'Оборудование'!$A:$A,0)),0))</f>
        <v/>
      </c>
      <c r="I94" s="7" t="n"/>
      <c r="J94" s="7" t="n"/>
      <c r="K94" s="6" t="n"/>
      <c r="L94" s="6" t="n"/>
      <c r="M94" s="9">
        <f>IF(H94="","",MAX(0,H94-N(I94)))</f>
        <v/>
      </c>
      <c r="N94" s="8">
        <f>IF(AND(K94="выдано",B94&lt;&gt;"",TODAY()&gt;B94),INT(TODAY()-B94),"")</f>
        <v/>
      </c>
    </row>
    <row r="95">
      <c r="A95" s="10" t="n"/>
      <c r="B95" s="10" t="n"/>
      <c r="C95" s="6" t="n"/>
      <c r="D95" s="8">
        <f>IF(C95="","",IFERROR(INDEX('Оборудование'!$B:$B,MATCH(C95,'Оборудование'!$A:$A,0)),"нет такого номера"))</f>
        <v/>
      </c>
      <c r="E95" s="6" t="n"/>
      <c r="F95" s="6" t="n"/>
      <c r="G95" s="8">
        <f>IF(OR(A95="",B95=""),"",MAX(1,ROUNDUP(B95-A95,0)))</f>
        <v/>
      </c>
      <c r="H95" s="9">
        <f>IF(OR(G95="",C95=""),"",G95*IFERROR(INDEX('Оборудование'!$D:$D,MATCH(C95,'Оборудование'!$A:$A,0)),0))</f>
        <v/>
      </c>
      <c r="I95" s="7" t="n"/>
      <c r="J95" s="7" t="n"/>
      <c r="K95" s="6" t="n"/>
      <c r="L95" s="6" t="n"/>
      <c r="M95" s="9">
        <f>IF(H95="","",MAX(0,H95-N(I95)))</f>
        <v/>
      </c>
      <c r="N95" s="8">
        <f>IF(AND(K95="выдано",B95&lt;&gt;"",TODAY()&gt;B95),INT(TODAY()-B95),"")</f>
        <v/>
      </c>
    </row>
    <row r="96">
      <c r="A96" s="10" t="n"/>
      <c r="B96" s="10" t="n"/>
      <c r="C96" s="6" t="n"/>
      <c r="D96" s="8">
        <f>IF(C96="","",IFERROR(INDEX('Оборудование'!$B:$B,MATCH(C96,'Оборудование'!$A:$A,0)),"нет такого номера"))</f>
        <v/>
      </c>
      <c r="E96" s="6" t="n"/>
      <c r="F96" s="6" t="n"/>
      <c r="G96" s="8">
        <f>IF(OR(A96="",B96=""),"",MAX(1,ROUNDUP(B96-A96,0)))</f>
        <v/>
      </c>
      <c r="H96" s="9">
        <f>IF(OR(G96="",C96=""),"",G96*IFERROR(INDEX('Оборудование'!$D:$D,MATCH(C96,'Оборудование'!$A:$A,0)),0))</f>
        <v/>
      </c>
      <c r="I96" s="7" t="n"/>
      <c r="J96" s="7" t="n"/>
      <c r="K96" s="6" t="n"/>
      <c r="L96" s="6" t="n"/>
      <c r="M96" s="9">
        <f>IF(H96="","",MAX(0,H96-N(I96)))</f>
        <v/>
      </c>
      <c r="N96" s="8">
        <f>IF(AND(K96="выдано",B96&lt;&gt;"",TODAY()&gt;B96),INT(TODAY()-B96),"")</f>
        <v/>
      </c>
    </row>
    <row r="97">
      <c r="A97" s="10" t="n"/>
      <c r="B97" s="10" t="n"/>
      <c r="C97" s="6" t="n"/>
      <c r="D97" s="8">
        <f>IF(C97="","",IFERROR(INDEX('Оборудование'!$B:$B,MATCH(C97,'Оборудование'!$A:$A,0)),"нет такого номера"))</f>
        <v/>
      </c>
      <c r="E97" s="6" t="n"/>
      <c r="F97" s="6" t="n"/>
      <c r="G97" s="8">
        <f>IF(OR(A97="",B97=""),"",MAX(1,ROUNDUP(B97-A97,0)))</f>
        <v/>
      </c>
      <c r="H97" s="9">
        <f>IF(OR(G97="",C97=""),"",G97*IFERROR(INDEX('Оборудование'!$D:$D,MATCH(C97,'Оборудование'!$A:$A,0)),0))</f>
        <v/>
      </c>
      <c r="I97" s="7" t="n"/>
      <c r="J97" s="7" t="n"/>
      <c r="K97" s="6" t="n"/>
      <c r="L97" s="6" t="n"/>
      <c r="M97" s="9">
        <f>IF(H97="","",MAX(0,H97-N(I97)))</f>
        <v/>
      </c>
      <c r="N97" s="8">
        <f>IF(AND(K97="выдано",B97&lt;&gt;"",TODAY()&gt;B97),INT(TODAY()-B97),"")</f>
        <v/>
      </c>
    </row>
    <row r="98">
      <c r="A98" s="10" t="n"/>
      <c r="B98" s="10" t="n"/>
      <c r="C98" s="6" t="n"/>
      <c r="D98" s="8">
        <f>IF(C98="","",IFERROR(INDEX('Оборудование'!$B:$B,MATCH(C98,'Оборудование'!$A:$A,0)),"нет такого номера"))</f>
        <v/>
      </c>
      <c r="E98" s="6" t="n"/>
      <c r="F98" s="6" t="n"/>
      <c r="G98" s="8">
        <f>IF(OR(A98="",B98=""),"",MAX(1,ROUNDUP(B98-A98,0)))</f>
        <v/>
      </c>
      <c r="H98" s="9">
        <f>IF(OR(G98="",C98=""),"",G98*IFERROR(INDEX('Оборудование'!$D:$D,MATCH(C98,'Оборудование'!$A:$A,0)),0))</f>
        <v/>
      </c>
      <c r="I98" s="7" t="n"/>
      <c r="J98" s="7" t="n"/>
      <c r="K98" s="6" t="n"/>
      <c r="L98" s="6" t="n"/>
      <c r="M98" s="9">
        <f>IF(H98="","",MAX(0,H98-N(I98)))</f>
        <v/>
      </c>
      <c r="N98" s="8">
        <f>IF(AND(K98="выдано",B98&lt;&gt;"",TODAY()&gt;B98),INT(TODAY()-B98),"")</f>
        <v/>
      </c>
    </row>
    <row r="99">
      <c r="A99" s="10" t="n"/>
      <c r="B99" s="10" t="n"/>
      <c r="C99" s="6" t="n"/>
      <c r="D99" s="8">
        <f>IF(C99="","",IFERROR(INDEX('Оборудование'!$B:$B,MATCH(C99,'Оборудование'!$A:$A,0)),"нет такого номера"))</f>
        <v/>
      </c>
      <c r="E99" s="6" t="n"/>
      <c r="F99" s="6" t="n"/>
      <c r="G99" s="8">
        <f>IF(OR(A99="",B99=""),"",MAX(1,ROUNDUP(B99-A99,0)))</f>
        <v/>
      </c>
      <c r="H99" s="9">
        <f>IF(OR(G99="",C99=""),"",G99*IFERROR(INDEX('Оборудование'!$D:$D,MATCH(C99,'Оборудование'!$A:$A,0)),0))</f>
        <v/>
      </c>
      <c r="I99" s="7" t="n"/>
      <c r="J99" s="7" t="n"/>
      <c r="K99" s="6" t="n"/>
      <c r="L99" s="6" t="n"/>
      <c r="M99" s="9">
        <f>IF(H99="","",MAX(0,H99-N(I99)))</f>
        <v/>
      </c>
      <c r="N99" s="8">
        <f>IF(AND(K99="выдано",B99&lt;&gt;"",TODAY()&gt;B99),INT(TODAY()-B99),"")</f>
        <v/>
      </c>
    </row>
    <row r="100">
      <c r="A100" s="10" t="n"/>
      <c r="B100" s="10" t="n"/>
      <c r="C100" s="6" t="n"/>
      <c r="D100" s="8">
        <f>IF(C100="","",IFERROR(INDEX('Оборудование'!$B:$B,MATCH(C100,'Оборудование'!$A:$A,0)),"нет такого номера"))</f>
        <v/>
      </c>
      <c r="E100" s="6" t="n"/>
      <c r="F100" s="6" t="n"/>
      <c r="G100" s="8">
        <f>IF(OR(A100="",B100=""),"",MAX(1,ROUNDUP(B100-A100,0)))</f>
        <v/>
      </c>
      <c r="H100" s="9">
        <f>IF(OR(G100="",C100=""),"",G100*IFERROR(INDEX('Оборудование'!$D:$D,MATCH(C100,'Оборудование'!$A:$A,0)),0))</f>
        <v/>
      </c>
      <c r="I100" s="7" t="n"/>
      <c r="J100" s="7" t="n"/>
      <c r="K100" s="6" t="n"/>
      <c r="L100" s="6" t="n"/>
      <c r="M100" s="9">
        <f>IF(H100="","",MAX(0,H100-N(I100)))</f>
        <v/>
      </c>
      <c r="N100" s="8">
        <f>IF(AND(K100="выдано",B100&lt;&gt;"",TODAY()&gt;B100),INT(TODAY()-B100),"")</f>
        <v/>
      </c>
    </row>
    <row r="101">
      <c r="A101" s="10" t="n"/>
      <c r="B101" s="10" t="n"/>
      <c r="C101" s="6" t="n"/>
      <c r="D101" s="8">
        <f>IF(C101="","",IFERROR(INDEX('Оборудование'!$B:$B,MATCH(C101,'Оборудование'!$A:$A,0)),"нет такого номера"))</f>
        <v/>
      </c>
      <c r="E101" s="6" t="n"/>
      <c r="F101" s="6" t="n"/>
      <c r="G101" s="8">
        <f>IF(OR(A101="",B101=""),"",MAX(1,ROUNDUP(B101-A101,0)))</f>
        <v/>
      </c>
      <c r="H101" s="9">
        <f>IF(OR(G101="",C101=""),"",G101*IFERROR(INDEX('Оборудование'!$D:$D,MATCH(C101,'Оборудование'!$A:$A,0)),0))</f>
        <v/>
      </c>
      <c r="I101" s="7" t="n"/>
      <c r="J101" s="7" t="n"/>
      <c r="K101" s="6" t="n"/>
      <c r="L101" s="6" t="n"/>
      <c r="M101" s="9">
        <f>IF(H101="","",MAX(0,H101-N(I101)))</f>
        <v/>
      </c>
      <c r="N101" s="8">
        <f>IF(AND(K101="выдано",B101&lt;&gt;"",TODAY()&gt;B101),INT(TODAY()-B101),"")</f>
        <v/>
      </c>
    </row>
    <row r="102">
      <c r="A102" s="10" t="n"/>
      <c r="B102" s="10" t="n"/>
      <c r="C102" s="6" t="n"/>
      <c r="D102" s="8">
        <f>IF(C102="","",IFERROR(INDEX('Оборудование'!$B:$B,MATCH(C102,'Оборудование'!$A:$A,0)),"нет такого номера"))</f>
        <v/>
      </c>
      <c r="E102" s="6" t="n"/>
      <c r="F102" s="6" t="n"/>
      <c r="G102" s="8">
        <f>IF(OR(A102="",B102=""),"",MAX(1,ROUNDUP(B102-A102,0)))</f>
        <v/>
      </c>
      <c r="H102" s="9">
        <f>IF(OR(G102="",C102=""),"",G102*IFERROR(INDEX('Оборудование'!$D:$D,MATCH(C102,'Оборудование'!$A:$A,0)),0))</f>
        <v/>
      </c>
      <c r="I102" s="7" t="n"/>
      <c r="J102" s="7" t="n"/>
      <c r="K102" s="6" t="n"/>
      <c r="L102" s="6" t="n"/>
      <c r="M102" s="9">
        <f>IF(H102="","",MAX(0,H102-N(I102)))</f>
        <v/>
      </c>
      <c r="N102" s="8">
        <f>IF(AND(K102="выдано",B102&lt;&gt;"",TODAY()&gt;B102),INT(TODAY()-B102),"")</f>
        <v/>
      </c>
    </row>
    <row r="103">
      <c r="A103" s="10" t="n"/>
      <c r="B103" s="10" t="n"/>
      <c r="C103" s="6" t="n"/>
      <c r="D103" s="8">
        <f>IF(C103="","",IFERROR(INDEX('Оборудование'!$B:$B,MATCH(C103,'Оборудование'!$A:$A,0)),"нет такого номера"))</f>
        <v/>
      </c>
      <c r="E103" s="6" t="n"/>
      <c r="F103" s="6" t="n"/>
      <c r="G103" s="8">
        <f>IF(OR(A103="",B103=""),"",MAX(1,ROUNDUP(B103-A103,0)))</f>
        <v/>
      </c>
      <c r="H103" s="9">
        <f>IF(OR(G103="",C103=""),"",G103*IFERROR(INDEX('Оборудование'!$D:$D,MATCH(C103,'Оборудование'!$A:$A,0)),0))</f>
        <v/>
      </c>
      <c r="I103" s="7" t="n"/>
      <c r="J103" s="7" t="n"/>
      <c r="K103" s="6" t="n"/>
      <c r="L103" s="6" t="n"/>
      <c r="M103" s="9">
        <f>IF(H103="","",MAX(0,H103-N(I103)))</f>
        <v/>
      </c>
      <c r="N103" s="8">
        <f>IF(AND(K103="выдано",B103&lt;&gt;"",TODAY()&gt;B103),INT(TODAY()-B103),"")</f>
        <v/>
      </c>
    </row>
    <row r="104">
      <c r="A104" s="10" t="n"/>
      <c r="B104" s="10" t="n"/>
      <c r="C104" s="6" t="n"/>
      <c r="D104" s="8">
        <f>IF(C104="","",IFERROR(INDEX('Оборудование'!$B:$B,MATCH(C104,'Оборудование'!$A:$A,0)),"нет такого номера"))</f>
        <v/>
      </c>
      <c r="E104" s="6" t="n"/>
      <c r="F104" s="6" t="n"/>
      <c r="G104" s="8">
        <f>IF(OR(A104="",B104=""),"",MAX(1,ROUNDUP(B104-A104,0)))</f>
        <v/>
      </c>
      <c r="H104" s="9">
        <f>IF(OR(G104="",C104=""),"",G104*IFERROR(INDEX('Оборудование'!$D:$D,MATCH(C104,'Оборудование'!$A:$A,0)),0))</f>
        <v/>
      </c>
      <c r="I104" s="7" t="n"/>
      <c r="J104" s="7" t="n"/>
      <c r="K104" s="6" t="n"/>
      <c r="L104" s="6" t="n"/>
      <c r="M104" s="9">
        <f>IF(H104="","",MAX(0,H104-N(I104)))</f>
        <v/>
      </c>
      <c r="N104" s="8">
        <f>IF(AND(K104="выдано",B104&lt;&gt;"",TODAY()&gt;B104),INT(TODAY()-B104),"")</f>
        <v/>
      </c>
    </row>
    <row r="105">
      <c r="A105" s="10" t="n"/>
      <c r="B105" s="10" t="n"/>
      <c r="C105" s="6" t="n"/>
      <c r="D105" s="8">
        <f>IF(C105="","",IFERROR(INDEX('Оборудование'!$B:$B,MATCH(C105,'Оборудование'!$A:$A,0)),"нет такого номера"))</f>
        <v/>
      </c>
      <c r="E105" s="6" t="n"/>
      <c r="F105" s="6" t="n"/>
      <c r="G105" s="8">
        <f>IF(OR(A105="",B105=""),"",MAX(1,ROUNDUP(B105-A105,0)))</f>
        <v/>
      </c>
      <c r="H105" s="9">
        <f>IF(OR(G105="",C105=""),"",G105*IFERROR(INDEX('Оборудование'!$D:$D,MATCH(C105,'Оборудование'!$A:$A,0)),0))</f>
        <v/>
      </c>
      <c r="I105" s="7" t="n"/>
      <c r="J105" s="7" t="n"/>
      <c r="K105" s="6" t="n"/>
      <c r="L105" s="6" t="n"/>
      <c r="M105" s="9">
        <f>IF(H105="","",MAX(0,H105-N(I105)))</f>
        <v/>
      </c>
      <c r="N105" s="8">
        <f>IF(AND(K105="выдано",B105&lt;&gt;"",TODAY()&gt;B105),INT(TODAY()-B105),"")</f>
        <v/>
      </c>
    </row>
    <row r="106">
      <c r="A106" s="10" t="n"/>
      <c r="B106" s="10" t="n"/>
      <c r="C106" s="6" t="n"/>
      <c r="D106" s="8">
        <f>IF(C106="","",IFERROR(INDEX('Оборудование'!$B:$B,MATCH(C106,'Оборудование'!$A:$A,0)),"нет такого номера"))</f>
        <v/>
      </c>
      <c r="E106" s="6" t="n"/>
      <c r="F106" s="6" t="n"/>
      <c r="G106" s="8">
        <f>IF(OR(A106="",B106=""),"",MAX(1,ROUNDUP(B106-A106,0)))</f>
        <v/>
      </c>
      <c r="H106" s="9">
        <f>IF(OR(G106="",C106=""),"",G106*IFERROR(INDEX('Оборудование'!$D:$D,MATCH(C106,'Оборудование'!$A:$A,0)),0))</f>
        <v/>
      </c>
      <c r="I106" s="7" t="n"/>
      <c r="J106" s="7" t="n"/>
      <c r="K106" s="6" t="n"/>
      <c r="L106" s="6" t="n"/>
      <c r="M106" s="9">
        <f>IF(H106="","",MAX(0,H106-N(I106)))</f>
        <v/>
      </c>
      <c r="N106" s="8">
        <f>IF(AND(K106="выдано",B106&lt;&gt;"",TODAY()&gt;B106),INT(TODAY()-B106),"")</f>
        <v/>
      </c>
    </row>
    <row r="107">
      <c r="A107" s="10" t="n"/>
      <c r="B107" s="10" t="n"/>
      <c r="C107" s="6" t="n"/>
      <c r="D107" s="8">
        <f>IF(C107="","",IFERROR(INDEX('Оборудование'!$B:$B,MATCH(C107,'Оборудование'!$A:$A,0)),"нет такого номера"))</f>
        <v/>
      </c>
      <c r="E107" s="6" t="n"/>
      <c r="F107" s="6" t="n"/>
      <c r="G107" s="8">
        <f>IF(OR(A107="",B107=""),"",MAX(1,ROUNDUP(B107-A107,0)))</f>
        <v/>
      </c>
      <c r="H107" s="9">
        <f>IF(OR(G107="",C107=""),"",G107*IFERROR(INDEX('Оборудование'!$D:$D,MATCH(C107,'Оборудование'!$A:$A,0)),0))</f>
        <v/>
      </c>
      <c r="I107" s="7" t="n"/>
      <c r="J107" s="7" t="n"/>
      <c r="K107" s="6" t="n"/>
      <c r="L107" s="6" t="n"/>
      <c r="M107" s="9">
        <f>IF(H107="","",MAX(0,H107-N(I107)))</f>
        <v/>
      </c>
      <c r="N107" s="8">
        <f>IF(AND(K107="выдано",B107&lt;&gt;"",TODAY()&gt;B107),INT(TODAY()-B107),"")</f>
        <v/>
      </c>
    </row>
    <row r="108">
      <c r="A108" s="10" t="n"/>
      <c r="B108" s="10" t="n"/>
      <c r="C108" s="6" t="n"/>
      <c r="D108" s="8">
        <f>IF(C108="","",IFERROR(INDEX('Оборудование'!$B:$B,MATCH(C108,'Оборудование'!$A:$A,0)),"нет такого номера"))</f>
        <v/>
      </c>
      <c r="E108" s="6" t="n"/>
      <c r="F108" s="6" t="n"/>
      <c r="G108" s="8">
        <f>IF(OR(A108="",B108=""),"",MAX(1,ROUNDUP(B108-A108,0)))</f>
        <v/>
      </c>
      <c r="H108" s="9">
        <f>IF(OR(G108="",C108=""),"",G108*IFERROR(INDEX('Оборудование'!$D:$D,MATCH(C108,'Оборудование'!$A:$A,0)),0))</f>
        <v/>
      </c>
      <c r="I108" s="7" t="n"/>
      <c r="J108" s="7" t="n"/>
      <c r="K108" s="6" t="n"/>
      <c r="L108" s="6" t="n"/>
      <c r="M108" s="9">
        <f>IF(H108="","",MAX(0,H108-N(I108)))</f>
        <v/>
      </c>
      <c r="N108" s="8">
        <f>IF(AND(K108="выдано",B108&lt;&gt;"",TODAY()&gt;B108),INT(TODAY()-B108),"")</f>
        <v/>
      </c>
    </row>
    <row r="109">
      <c r="A109" s="10" t="n"/>
      <c r="B109" s="10" t="n"/>
      <c r="C109" s="6" t="n"/>
      <c r="D109" s="8">
        <f>IF(C109="","",IFERROR(INDEX('Оборудование'!$B:$B,MATCH(C109,'Оборудование'!$A:$A,0)),"нет такого номера"))</f>
        <v/>
      </c>
      <c r="E109" s="6" t="n"/>
      <c r="F109" s="6" t="n"/>
      <c r="G109" s="8">
        <f>IF(OR(A109="",B109=""),"",MAX(1,ROUNDUP(B109-A109,0)))</f>
        <v/>
      </c>
      <c r="H109" s="9">
        <f>IF(OR(G109="",C109=""),"",G109*IFERROR(INDEX('Оборудование'!$D:$D,MATCH(C109,'Оборудование'!$A:$A,0)),0))</f>
        <v/>
      </c>
      <c r="I109" s="7" t="n"/>
      <c r="J109" s="7" t="n"/>
      <c r="K109" s="6" t="n"/>
      <c r="L109" s="6" t="n"/>
      <c r="M109" s="9">
        <f>IF(H109="","",MAX(0,H109-N(I109)))</f>
        <v/>
      </c>
      <c r="N109" s="8">
        <f>IF(AND(K109="выдано",B109&lt;&gt;"",TODAY()&gt;B109),INT(TODAY()-B109),"")</f>
        <v/>
      </c>
    </row>
    <row r="110">
      <c r="A110" s="10" t="n"/>
      <c r="B110" s="10" t="n"/>
      <c r="C110" s="6" t="n"/>
      <c r="D110" s="8">
        <f>IF(C110="","",IFERROR(INDEX('Оборудование'!$B:$B,MATCH(C110,'Оборудование'!$A:$A,0)),"нет такого номера"))</f>
        <v/>
      </c>
      <c r="E110" s="6" t="n"/>
      <c r="F110" s="6" t="n"/>
      <c r="G110" s="8">
        <f>IF(OR(A110="",B110=""),"",MAX(1,ROUNDUP(B110-A110,0)))</f>
        <v/>
      </c>
      <c r="H110" s="9">
        <f>IF(OR(G110="",C110=""),"",G110*IFERROR(INDEX('Оборудование'!$D:$D,MATCH(C110,'Оборудование'!$A:$A,0)),0))</f>
        <v/>
      </c>
      <c r="I110" s="7" t="n"/>
      <c r="J110" s="7" t="n"/>
      <c r="K110" s="6" t="n"/>
      <c r="L110" s="6" t="n"/>
      <c r="M110" s="9">
        <f>IF(H110="","",MAX(0,H110-N(I110)))</f>
        <v/>
      </c>
      <c r="N110" s="8">
        <f>IF(AND(K110="выдано",B110&lt;&gt;"",TODAY()&gt;B110),INT(TODAY()-B110),"")</f>
        <v/>
      </c>
    </row>
    <row r="111">
      <c r="A111" s="10" t="n"/>
      <c r="B111" s="10" t="n"/>
      <c r="C111" s="6" t="n"/>
      <c r="D111" s="8">
        <f>IF(C111="","",IFERROR(INDEX('Оборудование'!$B:$B,MATCH(C111,'Оборудование'!$A:$A,0)),"нет такого номера"))</f>
        <v/>
      </c>
      <c r="E111" s="6" t="n"/>
      <c r="F111" s="6" t="n"/>
      <c r="G111" s="8">
        <f>IF(OR(A111="",B111=""),"",MAX(1,ROUNDUP(B111-A111,0)))</f>
        <v/>
      </c>
      <c r="H111" s="9">
        <f>IF(OR(G111="",C111=""),"",G111*IFERROR(INDEX('Оборудование'!$D:$D,MATCH(C111,'Оборудование'!$A:$A,0)),0))</f>
        <v/>
      </c>
      <c r="I111" s="7" t="n"/>
      <c r="J111" s="7" t="n"/>
      <c r="K111" s="6" t="n"/>
      <c r="L111" s="6" t="n"/>
      <c r="M111" s="9">
        <f>IF(H111="","",MAX(0,H111-N(I111)))</f>
        <v/>
      </c>
      <c r="N111" s="8">
        <f>IF(AND(K111="выдано",B111&lt;&gt;"",TODAY()&gt;B111),INT(TODAY()-B111),"")</f>
        <v/>
      </c>
    </row>
    <row r="112">
      <c r="A112" s="10" t="n"/>
      <c r="B112" s="10" t="n"/>
      <c r="C112" s="6" t="n"/>
      <c r="D112" s="8">
        <f>IF(C112="","",IFERROR(INDEX('Оборудование'!$B:$B,MATCH(C112,'Оборудование'!$A:$A,0)),"нет такого номера"))</f>
        <v/>
      </c>
      <c r="E112" s="6" t="n"/>
      <c r="F112" s="6" t="n"/>
      <c r="G112" s="8">
        <f>IF(OR(A112="",B112=""),"",MAX(1,ROUNDUP(B112-A112,0)))</f>
        <v/>
      </c>
      <c r="H112" s="9">
        <f>IF(OR(G112="",C112=""),"",G112*IFERROR(INDEX('Оборудование'!$D:$D,MATCH(C112,'Оборудование'!$A:$A,0)),0))</f>
        <v/>
      </c>
      <c r="I112" s="7" t="n"/>
      <c r="J112" s="7" t="n"/>
      <c r="K112" s="6" t="n"/>
      <c r="L112" s="6" t="n"/>
      <c r="M112" s="9">
        <f>IF(H112="","",MAX(0,H112-N(I112)))</f>
        <v/>
      </c>
      <c r="N112" s="8">
        <f>IF(AND(K112="выдано",B112&lt;&gt;"",TODAY()&gt;B112),INT(TODAY()-B112),"")</f>
        <v/>
      </c>
    </row>
    <row r="113">
      <c r="A113" s="10" t="n"/>
      <c r="B113" s="10" t="n"/>
      <c r="C113" s="6" t="n"/>
      <c r="D113" s="8">
        <f>IF(C113="","",IFERROR(INDEX('Оборудование'!$B:$B,MATCH(C113,'Оборудование'!$A:$A,0)),"нет такого номера"))</f>
        <v/>
      </c>
      <c r="E113" s="6" t="n"/>
      <c r="F113" s="6" t="n"/>
      <c r="G113" s="8">
        <f>IF(OR(A113="",B113=""),"",MAX(1,ROUNDUP(B113-A113,0)))</f>
        <v/>
      </c>
      <c r="H113" s="9">
        <f>IF(OR(G113="",C113=""),"",G113*IFERROR(INDEX('Оборудование'!$D:$D,MATCH(C113,'Оборудование'!$A:$A,0)),0))</f>
        <v/>
      </c>
      <c r="I113" s="7" t="n"/>
      <c r="J113" s="7" t="n"/>
      <c r="K113" s="6" t="n"/>
      <c r="L113" s="6" t="n"/>
      <c r="M113" s="9">
        <f>IF(H113="","",MAX(0,H113-N(I113)))</f>
        <v/>
      </c>
      <c r="N113" s="8">
        <f>IF(AND(K113="выдано",B113&lt;&gt;"",TODAY()&gt;B113),INT(TODAY()-B113),"")</f>
        <v/>
      </c>
    </row>
    <row r="114">
      <c r="A114" s="10" t="n"/>
      <c r="B114" s="10" t="n"/>
      <c r="C114" s="6" t="n"/>
      <c r="D114" s="8">
        <f>IF(C114="","",IFERROR(INDEX('Оборудование'!$B:$B,MATCH(C114,'Оборудование'!$A:$A,0)),"нет такого номера"))</f>
        <v/>
      </c>
      <c r="E114" s="6" t="n"/>
      <c r="F114" s="6" t="n"/>
      <c r="G114" s="8">
        <f>IF(OR(A114="",B114=""),"",MAX(1,ROUNDUP(B114-A114,0)))</f>
        <v/>
      </c>
      <c r="H114" s="9">
        <f>IF(OR(G114="",C114=""),"",G114*IFERROR(INDEX('Оборудование'!$D:$D,MATCH(C114,'Оборудование'!$A:$A,0)),0))</f>
        <v/>
      </c>
      <c r="I114" s="7" t="n"/>
      <c r="J114" s="7" t="n"/>
      <c r="K114" s="6" t="n"/>
      <c r="L114" s="6" t="n"/>
      <c r="M114" s="9">
        <f>IF(H114="","",MAX(0,H114-N(I114)))</f>
        <v/>
      </c>
      <c r="N114" s="8">
        <f>IF(AND(K114="выдано",B114&lt;&gt;"",TODAY()&gt;B114),INT(TODAY()-B114),"")</f>
        <v/>
      </c>
    </row>
    <row r="115">
      <c r="A115" s="10" t="n"/>
      <c r="B115" s="10" t="n"/>
      <c r="C115" s="6" t="n"/>
      <c r="D115" s="8">
        <f>IF(C115="","",IFERROR(INDEX('Оборудование'!$B:$B,MATCH(C115,'Оборудование'!$A:$A,0)),"нет такого номера"))</f>
        <v/>
      </c>
      <c r="E115" s="6" t="n"/>
      <c r="F115" s="6" t="n"/>
      <c r="G115" s="8">
        <f>IF(OR(A115="",B115=""),"",MAX(1,ROUNDUP(B115-A115,0)))</f>
        <v/>
      </c>
      <c r="H115" s="9">
        <f>IF(OR(G115="",C115=""),"",G115*IFERROR(INDEX('Оборудование'!$D:$D,MATCH(C115,'Оборудование'!$A:$A,0)),0))</f>
        <v/>
      </c>
      <c r="I115" s="7" t="n"/>
      <c r="J115" s="7" t="n"/>
      <c r="K115" s="6" t="n"/>
      <c r="L115" s="6" t="n"/>
      <c r="M115" s="9">
        <f>IF(H115="","",MAX(0,H115-N(I115)))</f>
        <v/>
      </c>
      <c r="N115" s="8">
        <f>IF(AND(K115="выдано",B115&lt;&gt;"",TODAY()&gt;B115),INT(TODAY()-B115),"")</f>
        <v/>
      </c>
    </row>
    <row r="116">
      <c r="A116" s="10" t="n"/>
      <c r="B116" s="10" t="n"/>
      <c r="C116" s="6" t="n"/>
      <c r="D116" s="8">
        <f>IF(C116="","",IFERROR(INDEX('Оборудование'!$B:$B,MATCH(C116,'Оборудование'!$A:$A,0)),"нет такого номера"))</f>
        <v/>
      </c>
      <c r="E116" s="6" t="n"/>
      <c r="F116" s="6" t="n"/>
      <c r="G116" s="8">
        <f>IF(OR(A116="",B116=""),"",MAX(1,ROUNDUP(B116-A116,0)))</f>
        <v/>
      </c>
      <c r="H116" s="9">
        <f>IF(OR(G116="",C116=""),"",G116*IFERROR(INDEX('Оборудование'!$D:$D,MATCH(C116,'Оборудование'!$A:$A,0)),0))</f>
        <v/>
      </c>
      <c r="I116" s="7" t="n"/>
      <c r="J116" s="7" t="n"/>
      <c r="K116" s="6" t="n"/>
      <c r="L116" s="6" t="n"/>
      <c r="M116" s="9">
        <f>IF(H116="","",MAX(0,H116-N(I116)))</f>
        <v/>
      </c>
      <c r="N116" s="8">
        <f>IF(AND(K116="выдано",B116&lt;&gt;"",TODAY()&gt;B116),INT(TODAY()-B116),"")</f>
        <v/>
      </c>
    </row>
    <row r="117">
      <c r="A117" s="10" t="n"/>
      <c r="B117" s="10" t="n"/>
      <c r="C117" s="6" t="n"/>
      <c r="D117" s="8">
        <f>IF(C117="","",IFERROR(INDEX('Оборудование'!$B:$B,MATCH(C117,'Оборудование'!$A:$A,0)),"нет такого номера"))</f>
        <v/>
      </c>
      <c r="E117" s="6" t="n"/>
      <c r="F117" s="6" t="n"/>
      <c r="G117" s="8">
        <f>IF(OR(A117="",B117=""),"",MAX(1,ROUNDUP(B117-A117,0)))</f>
        <v/>
      </c>
      <c r="H117" s="9">
        <f>IF(OR(G117="",C117=""),"",G117*IFERROR(INDEX('Оборудование'!$D:$D,MATCH(C117,'Оборудование'!$A:$A,0)),0))</f>
        <v/>
      </c>
      <c r="I117" s="7" t="n"/>
      <c r="J117" s="7" t="n"/>
      <c r="K117" s="6" t="n"/>
      <c r="L117" s="6" t="n"/>
      <c r="M117" s="9">
        <f>IF(H117="","",MAX(0,H117-N(I117)))</f>
        <v/>
      </c>
      <c r="N117" s="8">
        <f>IF(AND(K117="выдано",B117&lt;&gt;"",TODAY()&gt;B117),INT(TODAY()-B117),"")</f>
        <v/>
      </c>
    </row>
    <row r="118">
      <c r="A118" s="10" t="n"/>
      <c r="B118" s="10" t="n"/>
      <c r="C118" s="6" t="n"/>
      <c r="D118" s="8">
        <f>IF(C118="","",IFERROR(INDEX('Оборудование'!$B:$B,MATCH(C118,'Оборудование'!$A:$A,0)),"нет такого номера"))</f>
        <v/>
      </c>
      <c r="E118" s="6" t="n"/>
      <c r="F118" s="6" t="n"/>
      <c r="G118" s="8">
        <f>IF(OR(A118="",B118=""),"",MAX(1,ROUNDUP(B118-A118,0)))</f>
        <v/>
      </c>
      <c r="H118" s="9">
        <f>IF(OR(G118="",C118=""),"",G118*IFERROR(INDEX('Оборудование'!$D:$D,MATCH(C118,'Оборудование'!$A:$A,0)),0))</f>
        <v/>
      </c>
      <c r="I118" s="7" t="n"/>
      <c r="J118" s="7" t="n"/>
      <c r="K118" s="6" t="n"/>
      <c r="L118" s="6" t="n"/>
      <c r="M118" s="9">
        <f>IF(H118="","",MAX(0,H118-N(I118)))</f>
        <v/>
      </c>
      <c r="N118" s="8">
        <f>IF(AND(K118="выдано",B118&lt;&gt;"",TODAY()&gt;B118),INT(TODAY()-B118),"")</f>
        <v/>
      </c>
    </row>
    <row r="119">
      <c r="A119" s="10" t="n"/>
      <c r="B119" s="10" t="n"/>
      <c r="C119" s="6" t="n"/>
      <c r="D119" s="8">
        <f>IF(C119="","",IFERROR(INDEX('Оборудование'!$B:$B,MATCH(C119,'Оборудование'!$A:$A,0)),"нет такого номера"))</f>
        <v/>
      </c>
      <c r="E119" s="6" t="n"/>
      <c r="F119" s="6" t="n"/>
      <c r="G119" s="8">
        <f>IF(OR(A119="",B119=""),"",MAX(1,ROUNDUP(B119-A119,0)))</f>
        <v/>
      </c>
      <c r="H119" s="9">
        <f>IF(OR(G119="",C119=""),"",G119*IFERROR(INDEX('Оборудование'!$D:$D,MATCH(C119,'Оборудование'!$A:$A,0)),0))</f>
        <v/>
      </c>
      <c r="I119" s="7" t="n"/>
      <c r="J119" s="7" t="n"/>
      <c r="K119" s="6" t="n"/>
      <c r="L119" s="6" t="n"/>
      <c r="M119" s="9">
        <f>IF(H119="","",MAX(0,H119-N(I119)))</f>
        <v/>
      </c>
      <c r="N119" s="8">
        <f>IF(AND(K119="выдано",B119&lt;&gt;"",TODAY()&gt;B119),INT(TODAY()-B119),"")</f>
        <v/>
      </c>
    </row>
    <row r="120">
      <c r="A120" s="10" t="n"/>
      <c r="B120" s="10" t="n"/>
      <c r="C120" s="6" t="n"/>
      <c r="D120" s="8">
        <f>IF(C120="","",IFERROR(INDEX('Оборудование'!$B:$B,MATCH(C120,'Оборудование'!$A:$A,0)),"нет такого номера"))</f>
        <v/>
      </c>
      <c r="E120" s="6" t="n"/>
      <c r="F120" s="6" t="n"/>
      <c r="G120" s="8">
        <f>IF(OR(A120="",B120=""),"",MAX(1,ROUNDUP(B120-A120,0)))</f>
        <v/>
      </c>
      <c r="H120" s="9">
        <f>IF(OR(G120="",C120=""),"",G120*IFERROR(INDEX('Оборудование'!$D:$D,MATCH(C120,'Оборудование'!$A:$A,0)),0))</f>
        <v/>
      </c>
      <c r="I120" s="7" t="n"/>
      <c r="J120" s="7" t="n"/>
      <c r="K120" s="6" t="n"/>
      <c r="L120" s="6" t="n"/>
      <c r="M120" s="9">
        <f>IF(H120="","",MAX(0,H120-N(I120)))</f>
        <v/>
      </c>
      <c r="N120" s="8">
        <f>IF(AND(K120="выдано",B120&lt;&gt;"",TODAY()&gt;B120),INT(TODAY()-B120),"")</f>
        <v/>
      </c>
    </row>
    <row r="121">
      <c r="A121" s="10" t="n"/>
      <c r="B121" s="10" t="n"/>
      <c r="C121" s="6" t="n"/>
      <c r="D121" s="8">
        <f>IF(C121="","",IFERROR(INDEX('Оборудование'!$B:$B,MATCH(C121,'Оборудование'!$A:$A,0)),"нет такого номера"))</f>
        <v/>
      </c>
      <c r="E121" s="6" t="n"/>
      <c r="F121" s="6" t="n"/>
      <c r="G121" s="8">
        <f>IF(OR(A121="",B121=""),"",MAX(1,ROUNDUP(B121-A121,0)))</f>
        <v/>
      </c>
      <c r="H121" s="9">
        <f>IF(OR(G121="",C121=""),"",G121*IFERROR(INDEX('Оборудование'!$D:$D,MATCH(C121,'Оборудование'!$A:$A,0)),0))</f>
        <v/>
      </c>
      <c r="I121" s="7" t="n"/>
      <c r="J121" s="7" t="n"/>
      <c r="K121" s="6" t="n"/>
      <c r="L121" s="6" t="n"/>
      <c r="M121" s="9">
        <f>IF(H121="","",MAX(0,H121-N(I121)))</f>
        <v/>
      </c>
      <c r="N121" s="8">
        <f>IF(AND(K121="выдано",B121&lt;&gt;"",TODAY()&gt;B121),INT(TODAY()-B121),"")</f>
        <v/>
      </c>
    </row>
    <row r="122">
      <c r="A122" s="10" t="n"/>
      <c r="B122" s="10" t="n"/>
      <c r="C122" s="6" t="n"/>
      <c r="D122" s="8">
        <f>IF(C122="","",IFERROR(INDEX('Оборудование'!$B:$B,MATCH(C122,'Оборудование'!$A:$A,0)),"нет такого номера"))</f>
        <v/>
      </c>
      <c r="E122" s="6" t="n"/>
      <c r="F122" s="6" t="n"/>
      <c r="G122" s="8">
        <f>IF(OR(A122="",B122=""),"",MAX(1,ROUNDUP(B122-A122,0)))</f>
        <v/>
      </c>
      <c r="H122" s="9">
        <f>IF(OR(G122="",C122=""),"",G122*IFERROR(INDEX('Оборудование'!$D:$D,MATCH(C122,'Оборудование'!$A:$A,0)),0))</f>
        <v/>
      </c>
      <c r="I122" s="7" t="n"/>
      <c r="J122" s="7" t="n"/>
      <c r="K122" s="6" t="n"/>
      <c r="L122" s="6" t="n"/>
      <c r="M122" s="9">
        <f>IF(H122="","",MAX(0,H122-N(I122)))</f>
        <v/>
      </c>
      <c r="N122" s="8">
        <f>IF(AND(K122="выдано",B122&lt;&gt;"",TODAY()&gt;B122),INT(TODAY()-B122),"")</f>
        <v/>
      </c>
    </row>
    <row r="123">
      <c r="A123" s="10" t="n"/>
      <c r="B123" s="10" t="n"/>
      <c r="C123" s="6" t="n"/>
      <c r="D123" s="8">
        <f>IF(C123="","",IFERROR(INDEX('Оборудование'!$B:$B,MATCH(C123,'Оборудование'!$A:$A,0)),"нет такого номера"))</f>
        <v/>
      </c>
      <c r="E123" s="6" t="n"/>
      <c r="F123" s="6" t="n"/>
      <c r="G123" s="8">
        <f>IF(OR(A123="",B123=""),"",MAX(1,ROUNDUP(B123-A123,0)))</f>
        <v/>
      </c>
      <c r="H123" s="9">
        <f>IF(OR(G123="",C123=""),"",G123*IFERROR(INDEX('Оборудование'!$D:$D,MATCH(C123,'Оборудование'!$A:$A,0)),0))</f>
        <v/>
      </c>
      <c r="I123" s="7" t="n"/>
      <c r="J123" s="7" t="n"/>
      <c r="K123" s="6" t="n"/>
      <c r="L123" s="6" t="n"/>
      <c r="M123" s="9">
        <f>IF(H123="","",MAX(0,H123-N(I123)))</f>
        <v/>
      </c>
      <c r="N123" s="8">
        <f>IF(AND(K123="выдано",B123&lt;&gt;"",TODAY()&gt;B123),INT(TODAY()-B123),"")</f>
        <v/>
      </c>
    </row>
    <row r="124">
      <c r="A124" s="10" t="n"/>
      <c r="B124" s="10" t="n"/>
      <c r="C124" s="6" t="n"/>
      <c r="D124" s="8">
        <f>IF(C124="","",IFERROR(INDEX('Оборудование'!$B:$B,MATCH(C124,'Оборудование'!$A:$A,0)),"нет такого номера"))</f>
        <v/>
      </c>
      <c r="E124" s="6" t="n"/>
      <c r="F124" s="6" t="n"/>
      <c r="G124" s="8">
        <f>IF(OR(A124="",B124=""),"",MAX(1,ROUNDUP(B124-A124,0)))</f>
        <v/>
      </c>
      <c r="H124" s="9">
        <f>IF(OR(G124="",C124=""),"",G124*IFERROR(INDEX('Оборудование'!$D:$D,MATCH(C124,'Оборудование'!$A:$A,0)),0))</f>
        <v/>
      </c>
      <c r="I124" s="7" t="n"/>
      <c r="J124" s="7" t="n"/>
      <c r="K124" s="6" t="n"/>
      <c r="L124" s="6" t="n"/>
      <c r="M124" s="9">
        <f>IF(H124="","",MAX(0,H124-N(I124)))</f>
        <v/>
      </c>
      <c r="N124" s="8">
        <f>IF(AND(K124="выдано",B124&lt;&gt;"",TODAY()&gt;B124),INT(TODAY()-B124),"")</f>
        <v/>
      </c>
    </row>
    <row r="125">
      <c r="A125" s="10" t="n"/>
      <c r="B125" s="10" t="n"/>
      <c r="C125" s="6" t="n"/>
      <c r="D125" s="8">
        <f>IF(C125="","",IFERROR(INDEX('Оборудование'!$B:$B,MATCH(C125,'Оборудование'!$A:$A,0)),"нет такого номера"))</f>
        <v/>
      </c>
      <c r="E125" s="6" t="n"/>
      <c r="F125" s="6" t="n"/>
      <c r="G125" s="8">
        <f>IF(OR(A125="",B125=""),"",MAX(1,ROUNDUP(B125-A125,0)))</f>
        <v/>
      </c>
      <c r="H125" s="9">
        <f>IF(OR(G125="",C125=""),"",G125*IFERROR(INDEX('Оборудование'!$D:$D,MATCH(C125,'Оборудование'!$A:$A,0)),0))</f>
        <v/>
      </c>
      <c r="I125" s="7" t="n"/>
      <c r="J125" s="7" t="n"/>
      <c r="K125" s="6" t="n"/>
      <c r="L125" s="6" t="n"/>
      <c r="M125" s="9">
        <f>IF(H125="","",MAX(0,H125-N(I125)))</f>
        <v/>
      </c>
      <c r="N125" s="8">
        <f>IF(AND(K125="выдано",B125&lt;&gt;"",TODAY()&gt;B125),INT(TODAY()-B125),"")</f>
        <v/>
      </c>
    </row>
    <row r="126">
      <c r="A126" s="10" t="n"/>
      <c r="B126" s="10" t="n"/>
      <c r="C126" s="6" t="n"/>
      <c r="D126" s="8">
        <f>IF(C126="","",IFERROR(INDEX('Оборудование'!$B:$B,MATCH(C126,'Оборудование'!$A:$A,0)),"нет такого номера"))</f>
        <v/>
      </c>
      <c r="E126" s="6" t="n"/>
      <c r="F126" s="6" t="n"/>
      <c r="G126" s="8">
        <f>IF(OR(A126="",B126=""),"",MAX(1,ROUNDUP(B126-A126,0)))</f>
        <v/>
      </c>
      <c r="H126" s="9">
        <f>IF(OR(G126="",C126=""),"",G126*IFERROR(INDEX('Оборудование'!$D:$D,MATCH(C126,'Оборудование'!$A:$A,0)),0))</f>
        <v/>
      </c>
      <c r="I126" s="7" t="n"/>
      <c r="J126" s="7" t="n"/>
      <c r="K126" s="6" t="n"/>
      <c r="L126" s="6" t="n"/>
      <c r="M126" s="9">
        <f>IF(H126="","",MAX(0,H126-N(I126)))</f>
        <v/>
      </c>
      <c r="N126" s="8">
        <f>IF(AND(K126="выдано",B126&lt;&gt;"",TODAY()&gt;B126),INT(TODAY()-B126),"")</f>
        <v/>
      </c>
    </row>
    <row r="127">
      <c r="A127" s="10" t="n"/>
      <c r="B127" s="10" t="n"/>
      <c r="C127" s="6" t="n"/>
      <c r="D127" s="8">
        <f>IF(C127="","",IFERROR(INDEX('Оборудование'!$B:$B,MATCH(C127,'Оборудование'!$A:$A,0)),"нет такого номера"))</f>
        <v/>
      </c>
      <c r="E127" s="6" t="n"/>
      <c r="F127" s="6" t="n"/>
      <c r="G127" s="8">
        <f>IF(OR(A127="",B127=""),"",MAX(1,ROUNDUP(B127-A127,0)))</f>
        <v/>
      </c>
      <c r="H127" s="9">
        <f>IF(OR(G127="",C127=""),"",G127*IFERROR(INDEX('Оборудование'!$D:$D,MATCH(C127,'Оборудование'!$A:$A,0)),0))</f>
        <v/>
      </c>
      <c r="I127" s="7" t="n"/>
      <c r="J127" s="7" t="n"/>
      <c r="K127" s="6" t="n"/>
      <c r="L127" s="6" t="n"/>
      <c r="M127" s="9">
        <f>IF(H127="","",MAX(0,H127-N(I127)))</f>
        <v/>
      </c>
      <c r="N127" s="8">
        <f>IF(AND(K127="выдано",B127&lt;&gt;"",TODAY()&gt;B127),INT(TODAY()-B127),"")</f>
        <v/>
      </c>
    </row>
    <row r="128">
      <c r="A128" s="10" t="n"/>
      <c r="B128" s="10" t="n"/>
      <c r="C128" s="6" t="n"/>
      <c r="D128" s="8">
        <f>IF(C128="","",IFERROR(INDEX('Оборудование'!$B:$B,MATCH(C128,'Оборудование'!$A:$A,0)),"нет такого номера"))</f>
        <v/>
      </c>
      <c r="E128" s="6" t="n"/>
      <c r="F128" s="6" t="n"/>
      <c r="G128" s="8">
        <f>IF(OR(A128="",B128=""),"",MAX(1,ROUNDUP(B128-A128,0)))</f>
        <v/>
      </c>
      <c r="H128" s="9">
        <f>IF(OR(G128="",C128=""),"",G128*IFERROR(INDEX('Оборудование'!$D:$D,MATCH(C128,'Оборудование'!$A:$A,0)),0))</f>
        <v/>
      </c>
      <c r="I128" s="7" t="n"/>
      <c r="J128" s="7" t="n"/>
      <c r="K128" s="6" t="n"/>
      <c r="L128" s="6" t="n"/>
      <c r="M128" s="9">
        <f>IF(H128="","",MAX(0,H128-N(I128)))</f>
        <v/>
      </c>
      <c r="N128" s="8">
        <f>IF(AND(K128="выдано",B128&lt;&gt;"",TODAY()&gt;B128),INT(TODAY()-B128),"")</f>
        <v/>
      </c>
    </row>
    <row r="129">
      <c r="A129" s="10" t="n"/>
      <c r="B129" s="10" t="n"/>
      <c r="C129" s="6" t="n"/>
      <c r="D129" s="8">
        <f>IF(C129="","",IFERROR(INDEX('Оборудование'!$B:$B,MATCH(C129,'Оборудование'!$A:$A,0)),"нет такого номера"))</f>
        <v/>
      </c>
      <c r="E129" s="6" t="n"/>
      <c r="F129" s="6" t="n"/>
      <c r="G129" s="8">
        <f>IF(OR(A129="",B129=""),"",MAX(1,ROUNDUP(B129-A129,0)))</f>
        <v/>
      </c>
      <c r="H129" s="9">
        <f>IF(OR(G129="",C129=""),"",G129*IFERROR(INDEX('Оборудование'!$D:$D,MATCH(C129,'Оборудование'!$A:$A,0)),0))</f>
        <v/>
      </c>
      <c r="I129" s="7" t="n"/>
      <c r="J129" s="7" t="n"/>
      <c r="K129" s="6" t="n"/>
      <c r="L129" s="6" t="n"/>
      <c r="M129" s="9">
        <f>IF(H129="","",MAX(0,H129-N(I129)))</f>
        <v/>
      </c>
      <c r="N129" s="8">
        <f>IF(AND(K129="выдано",B129&lt;&gt;"",TODAY()&gt;B129),INT(TODAY()-B129),"")</f>
        <v/>
      </c>
    </row>
    <row r="130">
      <c r="A130" s="10" t="n"/>
      <c r="B130" s="10" t="n"/>
      <c r="C130" s="6" t="n"/>
      <c r="D130" s="8">
        <f>IF(C130="","",IFERROR(INDEX('Оборудование'!$B:$B,MATCH(C130,'Оборудование'!$A:$A,0)),"нет такого номера"))</f>
        <v/>
      </c>
      <c r="E130" s="6" t="n"/>
      <c r="F130" s="6" t="n"/>
      <c r="G130" s="8">
        <f>IF(OR(A130="",B130=""),"",MAX(1,ROUNDUP(B130-A130,0)))</f>
        <v/>
      </c>
      <c r="H130" s="9">
        <f>IF(OR(G130="",C130=""),"",G130*IFERROR(INDEX('Оборудование'!$D:$D,MATCH(C130,'Оборудование'!$A:$A,0)),0))</f>
        <v/>
      </c>
      <c r="I130" s="7" t="n"/>
      <c r="J130" s="7" t="n"/>
      <c r="K130" s="6" t="n"/>
      <c r="L130" s="6" t="n"/>
      <c r="M130" s="9">
        <f>IF(H130="","",MAX(0,H130-N(I130)))</f>
        <v/>
      </c>
      <c r="N130" s="8">
        <f>IF(AND(K130="выдано",B130&lt;&gt;"",TODAY()&gt;B130),INT(TODAY()-B130),"")</f>
        <v/>
      </c>
    </row>
    <row r="131">
      <c r="A131" s="10" t="n"/>
      <c r="B131" s="10" t="n"/>
      <c r="C131" s="6" t="n"/>
      <c r="D131" s="8">
        <f>IF(C131="","",IFERROR(INDEX('Оборудование'!$B:$B,MATCH(C131,'Оборудование'!$A:$A,0)),"нет такого номера"))</f>
        <v/>
      </c>
      <c r="E131" s="6" t="n"/>
      <c r="F131" s="6" t="n"/>
      <c r="G131" s="8">
        <f>IF(OR(A131="",B131=""),"",MAX(1,ROUNDUP(B131-A131,0)))</f>
        <v/>
      </c>
      <c r="H131" s="9">
        <f>IF(OR(G131="",C131=""),"",G131*IFERROR(INDEX('Оборудование'!$D:$D,MATCH(C131,'Оборудование'!$A:$A,0)),0))</f>
        <v/>
      </c>
      <c r="I131" s="7" t="n"/>
      <c r="J131" s="7" t="n"/>
      <c r="K131" s="6" t="n"/>
      <c r="L131" s="6" t="n"/>
      <c r="M131" s="9">
        <f>IF(H131="","",MAX(0,H131-N(I131)))</f>
        <v/>
      </c>
      <c r="N131" s="8">
        <f>IF(AND(K131="выдано",B131&lt;&gt;"",TODAY()&gt;B131),INT(TODAY()-B131),"")</f>
        <v/>
      </c>
    </row>
    <row r="132">
      <c r="A132" s="10" t="n"/>
      <c r="B132" s="10" t="n"/>
      <c r="C132" s="6" t="n"/>
      <c r="D132" s="8">
        <f>IF(C132="","",IFERROR(INDEX('Оборудование'!$B:$B,MATCH(C132,'Оборудование'!$A:$A,0)),"нет такого номера"))</f>
        <v/>
      </c>
      <c r="E132" s="6" t="n"/>
      <c r="F132" s="6" t="n"/>
      <c r="G132" s="8">
        <f>IF(OR(A132="",B132=""),"",MAX(1,ROUNDUP(B132-A132,0)))</f>
        <v/>
      </c>
      <c r="H132" s="9">
        <f>IF(OR(G132="",C132=""),"",G132*IFERROR(INDEX('Оборудование'!$D:$D,MATCH(C132,'Оборудование'!$A:$A,0)),0))</f>
        <v/>
      </c>
      <c r="I132" s="7" t="n"/>
      <c r="J132" s="7" t="n"/>
      <c r="K132" s="6" t="n"/>
      <c r="L132" s="6" t="n"/>
      <c r="M132" s="9">
        <f>IF(H132="","",MAX(0,H132-N(I132)))</f>
        <v/>
      </c>
      <c r="N132" s="8">
        <f>IF(AND(K132="выдано",B132&lt;&gt;"",TODAY()&gt;B132),INT(TODAY()-B132),"")</f>
        <v/>
      </c>
    </row>
    <row r="133">
      <c r="A133" s="10" t="n"/>
      <c r="B133" s="10" t="n"/>
      <c r="C133" s="6" t="n"/>
      <c r="D133" s="8">
        <f>IF(C133="","",IFERROR(INDEX('Оборудование'!$B:$B,MATCH(C133,'Оборудование'!$A:$A,0)),"нет такого номера"))</f>
        <v/>
      </c>
      <c r="E133" s="6" t="n"/>
      <c r="F133" s="6" t="n"/>
      <c r="G133" s="8">
        <f>IF(OR(A133="",B133=""),"",MAX(1,ROUNDUP(B133-A133,0)))</f>
        <v/>
      </c>
      <c r="H133" s="9">
        <f>IF(OR(G133="",C133=""),"",G133*IFERROR(INDEX('Оборудование'!$D:$D,MATCH(C133,'Оборудование'!$A:$A,0)),0))</f>
        <v/>
      </c>
      <c r="I133" s="7" t="n"/>
      <c r="J133" s="7" t="n"/>
      <c r="K133" s="6" t="n"/>
      <c r="L133" s="6" t="n"/>
      <c r="M133" s="9">
        <f>IF(H133="","",MAX(0,H133-N(I133)))</f>
        <v/>
      </c>
      <c r="N133" s="8">
        <f>IF(AND(K133="выдано",B133&lt;&gt;"",TODAY()&gt;B133),INT(TODAY()-B133),"")</f>
        <v/>
      </c>
    </row>
    <row r="134">
      <c r="A134" s="10" t="n"/>
      <c r="B134" s="10" t="n"/>
      <c r="C134" s="6" t="n"/>
      <c r="D134" s="8">
        <f>IF(C134="","",IFERROR(INDEX('Оборудование'!$B:$B,MATCH(C134,'Оборудование'!$A:$A,0)),"нет такого номера"))</f>
        <v/>
      </c>
      <c r="E134" s="6" t="n"/>
      <c r="F134" s="6" t="n"/>
      <c r="G134" s="8">
        <f>IF(OR(A134="",B134=""),"",MAX(1,ROUNDUP(B134-A134,0)))</f>
        <v/>
      </c>
      <c r="H134" s="9">
        <f>IF(OR(G134="",C134=""),"",G134*IFERROR(INDEX('Оборудование'!$D:$D,MATCH(C134,'Оборудование'!$A:$A,0)),0))</f>
        <v/>
      </c>
      <c r="I134" s="7" t="n"/>
      <c r="J134" s="7" t="n"/>
      <c r="K134" s="6" t="n"/>
      <c r="L134" s="6" t="n"/>
      <c r="M134" s="9">
        <f>IF(H134="","",MAX(0,H134-N(I134)))</f>
        <v/>
      </c>
      <c r="N134" s="8">
        <f>IF(AND(K134="выдано",B134&lt;&gt;"",TODAY()&gt;B134),INT(TODAY()-B134),"")</f>
        <v/>
      </c>
    </row>
    <row r="135">
      <c r="A135" s="10" t="n"/>
      <c r="B135" s="10" t="n"/>
      <c r="C135" s="6" t="n"/>
      <c r="D135" s="8">
        <f>IF(C135="","",IFERROR(INDEX('Оборудование'!$B:$B,MATCH(C135,'Оборудование'!$A:$A,0)),"нет такого номера"))</f>
        <v/>
      </c>
      <c r="E135" s="6" t="n"/>
      <c r="F135" s="6" t="n"/>
      <c r="G135" s="8">
        <f>IF(OR(A135="",B135=""),"",MAX(1,ROUNDUP(B135-A135,0)))</f>
        <v/>
      </c>
      <c r="H135" s="9">
        <f>IF(OR(G135="",C135=""),"",G135*IFERROR(INDEX('Оборудование'!$D:$D,MATCH(C135,'Оборудование'!$A:$A,0)),0))</f>
        <v/>
      </c>
      <c r="I135" s="7" t="n"/>
      <c r="J135" s="7" t="n"/>
      <c r="K135" s="6" t="n"/>
      <c r="L135" s="6" t="n"/>
      <c r="M135" s="9">
        <f>IF(H135="","",MAX(0,H135-N(I135)))</f>
        <v/>
      </c>
      <c r="N135" s="8">
        <f>IF(AND(K135="выдано",B135&lt;&gt;"",TODAY()&gt;B135),INT(TODAY()-B135),"")</f>
        <v/>
      </c>
    </row>
    <row r="136">
      <c r="A136" s="10" t="n"/>
      <c r="B136" s="10" t="n"/>
      <c r="C136" s="6" t="n"/>
      <c r="D136" s="8">
        <f>IF(C136="","",IFERROR(INDEX('Оборудование'!$B:$B,MATCH(C136,'Оборудование'!$A:$A,0)),"нет такого номера"))</f>
        <v/>
      </c>
      <c r="E136" s="6" t="n"/>
      <c r="F136" s="6" t="n"/>
      <c r="G136" s="8">
        <f>IF(OR(A136="",B136=""),"",MAX(1,ROUNDUP(B136-A136,0)))</f>
        <v/>
      </c>
      <c r="H136" s="9">
        <f>IF(OR(G136="",C136=""),"",G136*IFERROR(INDEX('Оборудование'!$D:$D,MATCH(C136,'Оборудование'!$A:$A,0)),0))</f>
        <v/>
      </c>
      <c r="I136" s="7" t="n"/>
      <c r="J136" s="7" t="n"/>
      <c r="K136" s="6" t="n"/>
      <c r="L136" s="6" t="n"/>
      <c r="M136" s="9">
        <f>IF(H136="","",MAX(0,H136-N(I136)))</f>
        <v/>
      </c>
      <c r="N136" s="8">
        <f>IF(AND(K136="выдано",B136&lt;&gt;"",TODAY()&gt;B136),INT(TODAY()-B136),"")</f>
        <v/>
      </c>
    </row>
    <row r="137">
      <c r="A137" s="10" t="n"/>
      <c r="B137" s="10" t="n"/>
      <c r="C137" s="6" t="n"/>
      <c r="D137" s="8">
        <f>IF(C137="","",IFERROR(INDEX('Оборудование'!$B:$B,MATCH(C137,'Оборудование'!$A:$A,0)),"нет такого номера"))</f>
        <v/>
      </c>
      <c r="E137" s="6" t="n"/>
      <c r="F137" s="6" t="n"/>
      <c r="G137" s="8">
        <f>IF(OR(A137="",B137=""),"",MAX(1,ROUNDUP(B137-A137,0)))</f>
        <v/>
      </c>
      <c r="H137" s="9">
        <f>IF(OR(G137="",C137=""),"",G137*IFERROR(INDEX('Оборудование'!$D:$D,MATCH(C137,'Оборудование'!$A:$A,0)),0))</f>
        <v/>
      </c>
      <c r="I137" s="7" t="n"/>
      <c r="J137" s="7" t="n"/>
      <c r="K137" s="6" t="n"/>
      <c r="L137" s="6" t="n"/>
      <c r="M137" s="9">
        <f>IF(H137="","",MAX(0,H137-N(I137)))</f>
        <v/>
      </c>
      <c r="N137" s="8">
        <f>IF(AND(K137="выдано",B137&lt;&gt;"",TODAY()&gt;B137),INT(TODAY()-B137),"")</f>
        <v/>
      </c>
    </row>
    <row r="138">
      <c r="A138" s="10" t="n"/>
      <c r="B138" s="10" t="n"/>
      <c r="C138" s="6" t="n"/>
      <c r="D138" s="8">
        <f>IF(C138="","",IFERROR(INDEX('Оборудование'!$B:$B,MATCH(C138,'Оборудование'!$A:$A,0)),"нет такого номера"))</f>
        <v/>
      </c>
      <c r="E138" s="6" t="n"/>
      <c r="F138" s="6" t="n"/>
      <c r="G138" s="8">
        <f>IF(OR(A138="",B138=""),"",MAX(1,ROUNDUP(B138-A138,0)))</f>
        <v/>
      </c>
      <c r="H138" s="9">
        <f>IF(OR(G138="",C138=""),"",G138*IFERROR(INDEX('Оборудование'!$D:$D,MATCH(C138,'Оборудование'!$A:$A,0)),0))</f>
        <v/>
      </c>
      <c r="I138" s="7" t="n"/>
      <c r="J138" s="7" t="n"/>
      <c r="K138" s="6" t="n"/>
      <c r="L138" s="6" t="n"/>
      <c r="M138" s="9">
        <f>IF(H138="","",MAX(0,H138-N(I138)))</f>
        <v/>
      </c>
      <c r="N138" s="8">
        <f>IF(AND(K138="выдано",B138&lt;&gt;"",TODAY()&gt;B138),INT(TODAY()-B138),"")</f>
        <v/>
      </c>
    </row>
    <row r="139">
      <c r="A139" s="10" t="n"/>
      <c r="B139" s="10" t="n"/>
      <c r="C139" s="6" t="n"/>
      <c r="D139" s="8">
        <f>IF(C139="","",IFERROR(INDEX('Оборудование'!$B:$B,MATCH(C139,'Оборудование'!$A:$A,0)),"нет такого номера"))</f>
        <v/>
      </c>
      <c r="E139" s="6" t="n"/>
      <c r="F139" s="6" t="n"/>
      <c r="G139" s="8">
        <f>IF(OR(A139="",B139=""),"",MAX(1,ROUNDUP(B139-A139,0)))</f>
        <v/>
      </c>
      <c r="H139" s="9">
        <f>IF(OR(G139="",C139=""),"",G139*IFERROR(INDEX('Оборудование'!$D:$D,MATCH(C139,'Оборудование'!$A:$A,0)),0))</f>
        <v/>
      </c>
      <c r="I139" s="7" t="n"/>
      <c r="J139" s="7" t="n"/>
      <c r="K139" s="6" t="n"/>
      <c r="L139" s="6" t="n"/>
      <c r="M139" s="9">
        <f>IF(H139="","",MAX(0,H139-N(I139)))</f>
        <v/>
      </c>
      <c r="N139" s="8">
        <f>IF(AND(K139="выдано",B139&lt;&gt;"",TODAY()&gt;B139),INT(TODAY()-B139),"")</f>
        <v/>
      </c>
    </row>
    <row r="140">
      <c r="A140" s="10" t="n"/>
      <c r="B140" s="10" t="n"/>
      <c r="C140" s="6" t="n"/>
      <c r="D140" s="8">
        <f>IF(C140="","",IFERROR(INDEX('Оборудование'!$B:$B,MATCH(C140,'Оборудование'!$A:$A,0)),"нет такого номера"))</f>
        <v/>
      </c>
      <c r="E140" s="6" t="n"/>
      <c r="F140" s="6" t="n"/>
      <c r="G140" s="8">
        <f>IF(OR(A140="",B140=""),"",MAX(1,ROUNDUP(B140-A140,0)))</f>
        <v/>
      </c>
      <c r="H140" s="9">
        <f>IF(OR(G140="",C140=""),"",G140*IFERROR(INDEX('Оборудование'!$D:$D,MATCH(C140,'Оборудование'!$A:$A,0)),0))</f>
        <v/>
      </c>
      <c r="I140" s="7" t="n"/>
      <c r="J140" s="7" t="n"/>
      <c r="K140" s="6" t="n"/>
      <c r="L140" s="6" t="n"/>
      <c r="M140" s="9">
        <f>IF(H140="","",MAX(0,H140-N(I140)))</f>
        <v/>
      </c>
      <c r="N140" s="8">
        <f>IF(AND(K140="выдано",B140&lt;&gt;"",TODAY()&gt;B140),INT(TODAY()-B140),"")</f>
        <v/>
      </c>
    </row>
    <row r="141">
      <c r="A141" s="10" t="n"/>
      <c r="B141" s="10" t="n"/>
      <c r="C141" s="6" t="n"/>
      <c r="D141" s="8">
        <f>IF(C141="","",IFERROR(INDEX('Оборудование'!$B:$B,MATCH(C141,'Оборудование'!$A:$A,0)),"нет такого номера"))</f>
        <v/>
      </c>
      <c r="E141" s="6" t="n"/>
      <c r="F141" s="6" t="n"/>
      <c r="G141" s="8">
        <f>IF(OR(A141="",B141=""),"",MAX(1,ROUNDUP(B141-A141,0)))</f>
        <v/>
      </c>
      <c r="H141" s="9">
        <f>IF(OR(G141="",C141=""),"",G141*IFERROR(INDEX('Оборудование'!$D:$D,MATCH(C141,'Оборудование'!$A:$A,0)),0))</f>
        <v/>
      </c>
      <c r="I141" s="7" t="n"/>
      <c r="J141" s="7" t="n"/>
      <c r="K141" s="6" t="n"/>
      <c r="L141" s="6" t="n"/>
      <c r="M141" s="9">
        <f>IF(H141="","",MAX(0,H141-N(I141)))</f>
        <v/>
      </c>
      <c r="N141" s="8">
        <f>IF(AND(K141="выдано",B141&lt;&gt;"",TODAY()&gt;B141),INT(TODAY()-B141),"")</f>
        <v/>
      </c>
    </row>
    <row r="142">
      <c r="A142" s="10" t="n"/>
      <c r="B142" s="10" t="n"/>
      <c r="C142" s="6" t="n"/>
      <c r="D142" s="8">
        <f>IF(C142="","",IFERROR(INDEX('Оборудование'!$B:$B,MATCH(C142,'Оборудование'!$A:$A,0)),"нет такого номера"))</f>
        <v/>
      </c>
      <c r="E142" s="6" t="n"/>
      <c r="F142" s="6" t="n"/>
      <c r="G142" s="8">
        <f>IF(OR(A142="",B142=""),"",MAX(1,ROUNDUP(B142-A142,0)))</f>
        <v/>
      </c>
      <c r="H142" s="9">
        <f>IF(OR(G142="",C142=""),"",G142*IFERROR(INDEX('Оборудование'!$D:$D,MATCH(C142,'Оборудование'!$A:$A,0)),0))</f>
        <v/>
      </c>
      <c r="I142" s="7" t="n"/>
      <c r="J142" s="7" t="n"/>
      <c r="K142" s="6" t="n"/>
      <c r="L142" s="6" t="n"/>
      <c r="M142" s="9">
        <f>IF(H142="","",MAX(0,H142-N(I142)))</f>
        <v/>
      </c>
      <c r="N142" s="8">
        <f>IF(AND(K142="выдано",B142&lt;&gt;"",TODAY()&gt;B142),INT(TODAY()-B142),"")</f>
        <v/>
      </c>
    </row>
    <row r="143">
      <c r="A143" s="10" t="n"/>
      <c r="B143" s="10" t="n"/>
      <c r="C143" s="6" t="n"/>
      <c r="D143" s="8">
        <f>IF(C143="","",IFERROR(INDEX('Оборудование'!$B:$B,MATCH(C143,'Оборудование'!$A:$A,0)),"нет такого номера"))</f>
        <v/>
      </c>
      <c r="E143" s="6" t="n"/>
      <c r="F143" s="6" t="n"/>
      <c r="G143" s="8">
        <f>IF(OR(A143="",B143=""),"",MAX(1,ROUNDUP(B143-A143,0)))</f>
        <v/>
      </c>
      <c r="H143" s="9">
        <f>IF(OR(G143="",C143=""),"",G143*IFERROR(INDEX('Оборудование'!$D:$D,MATCH(C143,'Оборудование'!$A:$A,0)),0))</f>
        <v/>
      </c>
      <c r="I143" s="7" t="n"/>
      <c r="J143" s="7" t="n"/>
      <c r="K143" s="6" t="n"/>
      <c r="L143" s="6" t="n"/>
      <c r="M143" s="9">
        <f>IF(H143="","",MAX(0,H143-N(I143)))</f>
        <v/>
      </c>
      <c r="N143" s="8">
        <f>IF(AND(K143="выдано",B143&lt;&gt;"",TODAY()&gt;B143),INT(TODAY()-B143),"")</f>
        <v/>
      </c>
    </row>
    <row r="144">
      <c r="A144" s="10" t="n"/>
      <c r="B144" s="10" t="n"/>
      <c r="C144" s="6" t="n"/>
      <c r="D144" s="8">
        <f>IF(C144="","",IFERROR(INDEX('Оборудование'!$B:$B,MATCH(C144,'Оборудование'!$A:$A,0)),"нет такого номера"))</f>
        <v/>
      </c>
      <c r="E144" s="6" t="n"/>
      <c r="F144" s="6" t="n"/>
      <c r="G144" s="8">
        <f>IF(OR(A144="",B144=""),"",MAX(1,ROUNDUP(B144-A144,0)))</f>
        <v/>
      </c>
      <c r="H144" s="9">
        <f>IF(OR(G144="",C144=""),"",G144*IFERROR(INDEX('Оборудование'!$D:$D,MATCH(C144,'Оборудование'!$A:$A,0)),0))</f>
        <v/>
      </c>
      <c r="I144" s="7" t="n"/>
      <c r="J144" s="7" t="n"/>
      <c r="K144" s="6" t="n"/>
      <c r="L144" s="6" t="n"/>
      <c r="M144" s="9">
        <f>IF(H144="","",MAX(0,H144-N(I144)))</f>
        <v/>
      </c>
      <c r="N144" s="8">
        <f>IF(AND(K144="выдано",B144&lt;&gt;"",TODAY()&gt;B144),INT(TODAY()-B144),"")</f>
        <v/>
      </c>
    </row>
    <row r="145">
      <c r="A145" s="10" t="n"/>
      <c r="B145" s="10" t="n"/>
      <c r="C145" s="6" t="n"/>
      <c r="D145" s="8">
        <f>IF(C145="","",IFERROR(INDEX('Оборудование'!$B:$B,MATCH(C145,'Оборудование'!$A:$A,0)),"нет такого номера"))</f>
        <v/>
      </c>
      <c r="E145" s="6" t="n"/>
      <c r="F145" s="6" t="n"/>
      <c r="G145" s="8">
        <f>IF(OR(A145="",B145=""),"",MAX(1,ROUNDUP(B145-A145,0)))</f>
        <v/>
      </c>
      <c r="H145" s="9">
        <f>IF(OR(G145="",C145=""),"",G145*IFERROR(INDEX('Оборудование'!$D:$D,MATCH(C145,'Оборудование'!$A:$A,0)),0))</f>
        <v/>
      </c>
      <c r="I145" s="7" t="n"/>
      <c r="J145" s="7" t="n"/>
      <c r="K145" s="6" t="n"/>
      <c r="L145" s="6" t="n"/>
      <c r="M145" s="9">
        <f>IF(H145="","",MAX(0,H145-N(I145)))</f>
        <v/>
      </c>
      <c r="N145" s="8">
        <f>IF(AND(K145="выдано",B145&lt;&gt;"",TODAY()&gt;B145),INT(TODAY()-B145),"")</f>
        <v/>
      </c>
    </row>
    <row r="146">
      <c r="A146" s="10" t="n"/>
      <c r="B146" s="10" t="n"/>
      <c r="C146" s="6" t="n"/>
      <c r="D146" s="8">
        <f>IF(C146="","",IFERROR(INDEX('Оборудование'!$B:$B,MATCH(C146,'Оборудование'!$A:$A,0)),"нет такого номера"))</f>
        <v/>
      </c>
      <c r="E146" s="6" t="n"/>
      <c r="F146" s="6" t="n"/>
      <c r="G146" s="8">
        <f>IF(OR(A146="",B146=""),"",MAX(1,ROUNDUP(B146-A146,0)))</f>
        <v/>
      </c>
      <c r="H146" s="9">
        <f>IF(OR(G146="",C146=""),"",G146*IFERROR(INDEX('Оборудование'!$D:$D,MATCH(C146,'Оборудование'!$A:$A,0)),0))</f>
        <v/>
      </c>
      <c r="I146" s="7" t="n"/>
      <c r="J146" s="7" t="n"/>
      <c r="K146" s="6" t="n"/>
      <c r="L146" s="6" t="n"/>
      <c r="M146" s="9">
        <f>IF(H146="","",MAX(0,H146-N(I146)))</f>
        <v/>
      </c>
      <c r="N146" s="8">
        <f>IF(AND(K146="выдано",B146&lt;&gt;"",TODAY()&gt;B146),INT(TODAY()-B146),"")</f>
        <v/>
      </c>
    </row>
    <row r="147">
      <c r="A147" s="10" t="n"/>
      <c r="B147" s="10" t="n"/>
      <c r="C147" s="6" t="n"/>
      <c r="D147" s="8">
        <f>IF(C147="","",IFERROR(INDEX('Оборудование'!$B:$B,MATCH(C147,'Оборудование'!$A:$A,0)),"нет такого номера"))</f>
        <v/>
      </c>
      <c r="E147" s="6" t="n"/>
      <c r="F147" s="6" t="n"/>
      <c r="G147" s="8">
        <f>IF(OR(A147="",B147=""),"",MAX(1,ROUNDUP(B147-A147,0)))</f>
        <v/>
      </c>
      <c r="H147" s="9">
        <f>IF(OR(G147="",C147=""),"",G147*IFERROR(INDEX('Оборудование'!$D:$D,MATCH(C147,'Оборудование'!$A:$A,0)),0))</f>
        <v/>
      </c>
      <c r="I147" s="7" t="n"/>
      <c r="J147" s="7" t="n"/>
      <c r="K147" s="6" t="n"/>
      <c r="L147" s="6" t="n"/>
      <c r="M147" s="9">
        <f>IF(H147="","",MAX(0,H147-N(I147)))</f>
        <v/>
      </c>
      <c r="N147" s="8">
        <f>IF(AND(K147="выдано",B147&lt;&gt;"",TODAY()&gt;B147),INT(TODAY()-B147),"")</f>
        <v/>
      </c>
    </row>
    <row r="148">
      <c r="A148" s="10" t="n"/>
      <c r="B148" s="10" t="n"/>
      <c r="C148" s="6" t="n"/>
      <c r="D148" s="8">
        <f>IF(C148="","",IFERROR(INDEX('Оборудование'!$B:$B,MATCH(C148,'Оборудование'!$A:$A,0)),"нет такого номера"))</f>
        <v/>
      </c>
      <c r="E148" s="6" t="n"/>
      <c r="F148" s="6" t="n"/>
      <c r="G148" s="8">
        <f>IF(OR(A148="",B148=""),"",MAX(1,ROUNDUP(B148-A148,0)))</f>
        <v/>
      </c>
      <c r="H148" s="9">
        <f>IF(OR(G148="",C148=""),"",G148*IFERROR(INDEX('Оборудование'!$D:$D,MATCH(C148,'Оборудование'!$A:$A,0)),0))</f>
        <v/>
      </c>
      <c r="I148" s="7" t="n"/>
      <c r="J148" s="7" t="n"/>
      <c r="K148" s="6" t="n"/>
      <c r="L148" s="6" t="n"/>
      <c r="M148" s="9">
        <f>IF(H148="","",MAX(0,H148-N(I148)))</f>
        <v/>
      </c>
      <c r="N148" s="8">
        <f>IF(AND(K148="выдано",B148&lt;&gt;"",TODAY()&gt;B148),INT(TODAY()-B148),"")</f>
        <v/>
      </c>
    </row>
    <row r="149">
      <c r="A149" s="10" t="n"/>
      <c r="B149" s="10" t="n"/>
      <c r="C149" s="6" t="n"/>
      <c r="D149" s="8">
        <f>IF(C149="","",IFERROR(INDEX('Оборудование'!$B:$B,MATCH(C149,'Оборудование'!$A:$A,0)),"нет такого номера"))</f>
        <v/>
      </c>
      <c r="E149" s="6" t="n"/>
      <c r="F149" s="6" t="n"/>
      <c r="G149" s="8">
        <f>IF(OR(A149="",B149=""),"",MAX(1,ROUNDUP(B149-A149,0)))</f>
        <v/>
      </c>
      <c r="H149" s="9">
        <f>IF(OR(G149="",C149=""),"",G149*IFERROR(INDEX('Оборудование'!$D:$D,MATCH(C149,'Оборудование'!$A:$A,0)),0))</f>
        <v/>
      </c>
      <c r="I149" s="7" t="n"/>
      <c r="J149" s="7" t="n"/>
      <c r="K149" s="6" t="n"/>
      <c r="L149" s="6" t="n"/>
      <c r="M149" s="9">
        <f>IF(H149="","",MAX(0,H149-N(I149)))</f>
        <v/>
      </c>
      <c r="N149" s="8">
        <f>IF(AND(K149="выдано",B149&lt;&gt;"",TODAY()&gt;B149),INT(TODAY()-B149),"")</f>
        <v/>
      </c>
    </row>
    <row r="150">
      <c r="A150" s="10" t="n"/>
      <c r="B150" s="10" t="n"/>
      <c r="C150" s="6" t="n"/>
      <c r="D150" s="8">
        <f>IF(C150="","",IFERROR(INDEX('Оборудование'!$B:$B,MATCH(C150,'Оборудование'!$A:$A,0)),"нет такого номера"))</f>
        <v/>
      </c>
      <c r="E150" s="6" t="n"/>
      <c r="F150" s="6" t="n"/>
      <c r="G150" s="8">
        <f>IF(OR(A150="",B150=""),"",MAX(1,ROUNDUP(B150-A150,0)))</f>
        <v/>
      </c>
      <c r="H150" s="9">
        <f>IF(OR(G150="",C150=""),"",G150*IFERROR(INDEX('Оборудование'!$D:$D,MATCH(C150,'Оборудование'!$A:$A,0)),0))</f>
        <v/>
      </c>
      <c r="I150" s="7" t="n"/>
      <c r="J150" s="7" t="n"/>
      <c r="K150" s="6" t="n"/>
      <c r="L150" s="6" t="n"/>
      <c r="M150" s="9">
        <f>IF(H150="","",MAX(0,H150-N(I150)))</f>
        <v/>
      </c>
      <c r="N150" s="8">
        <f>IF(AND(K150="выдано",B150&lt;&gt;"",TODAY()&gt;B150),INT(TODAY()-B150),"")</f>
        <v/>
      </c>
    </row>
    <row r="151">
      <c r="A151" s="10" t="n"/>
      <c r="B151" s="10" t="n"/>
      <c r="C151" s="6" t="n"/>
      <c r="D151" s="8">
        <f>IF(C151="","",IFERROR(INDEX('Оборудование'!$B:$B,MATCH(C151,'Оборудование'!$A:$A,0)),"нет такого номера"))</f>
        <v/>
      </c>
      <c r="E151" s="6" t="n"/>
      <c r="F151" s="6" t="n"/>
      <c r="G151" s="8">
        <f>IF(OR(A151="",B151=""),"",MAX(1,ROUNDUP(B151-A151,0)))</f>
        <v/>
      </c>
      <c r="H151" s="9">
        <f>IF(OR(G151="",C151=""),"",G151*IFERROR(INDEX('Оборудование'!$D:$D,MATCH(C151,'Оборудование'!$A:$A,0)),0))</f>
        <v/>
      </c>
      <c r="I151" s="7" t="n"/>
      <c r="J151" s="7" t="n"/>
      <c r="K151" s="6" t="n"/>
      <c r="L151" s="6" t="n"/>
      <c r="M151" s="9">
        <f>IF(H151="","",MAX(0,H151-N(I151)))</f>
        <v/>
      </c>
      <c r="N151" s="8">
        <f>IF(AND(K151="выдано",B151&lt;&gt;"",TODAY()&gt;B151),INT(TODAY()-B151),"")</f>
        <v/>
      </c>
    </row>
    <row r="152">
      <c r="A152" s="10" t="n"/>
      <c r="B152" s="10" t="n"/>
      <c r="C152" s="6" t="n"/>
      <c r="D152" s="8">
        <f>IF(C152="","",IFERROR(INDEX('Оборудование'!$B:$B,MATCH(C152,'Оборудование'!$A:$A,0)),"нет такого номера"))</f>
        <v/>
      </c>
      <c r="E152" s="6" t="n"/>
      <c r="F152" s="6" t="n"/>
      <c r="G152" s="8">
        <f>IF(OR(A152="",B152=""),"",MAX(1,ROUNDUP(B152-A152,0)))</f>
        <v/>
      </c>
      <c r="H152" s="9">
        <f>IF(OR(G152="",C152=""),"",G152*IFERROR(INDEX('Оборудование'!$D:$D,MATCH(C152,'Оборудование'!$A:$A,0)),0))</f>
        <v/>
      </c>
      <c r="I152" s="7" t="n"/>
      <c r="J152" s="7" t="n"/>
      <c r="K152" s="6" t="n"/>
      <c r="L152" s="6" t="n"/>
      <c r="M152" s="9">
        <f>IF(H152="","",MAX(0,H152-N(I152)))</f>
        <v/>
      </c>
      <c r="N152" s="8">
        <f>IF(AND(K152="выдано",B152&lt;&gt;"",TODAY()&gt;B152),INT(TODAY()-B152),"")</f>
        <v/>
      </c>
    </row>
    <row r="153">
      <c r="A153" s="10" t="n"/>
      <c r="B153" s="10" t="n"/>
      <c r="C153" s="6" t="n"/>
      <c r="D153" s="8">
        <f>IF(C153="","",IFERROR(INDEX('Оборудование'!$B:$B,MATCH(C153,'Оборудование'!$A:$A,0)),"нет такого номера"))</f>
        <v/>
      </c>
      <c r="E153" s="6" t="n"/>
      <c r="F153" s="6" t="n"/>
      <c r="G153" s="8">
        <f>IF(OR(A153="",B153=""),"",MAX(1,ROUNDUP(B153-A153,0)))</f>
        <v/>
      </c>
      <c r="H153" s="9">
        <f>IF(OR(G153="",C153=""),"",G153*IFERROR(INDEX('Оборудование'!$D:$D,MATCH(C153,'Оборудование'!$A:$A,0)),0))</f>
        <v/>
      </c>
      <c r="I153" s="7" t="n"/>
      <c r="J153" s="7" t="n"/>
      <c r="K153" s="6" t="n"/>
      <c r="L153" s="6" t="n"/>
      <c r="M153" s="9">
        <f>IF(H153="","",MAX(0,H153-N(I153)))</f>
        <v/>
      </c>
      <c r="N153" s="8">
        <f>IF(AND(K153="выдано",B153&lt;&gt;"",TODAY()&gt;B153),INT(TODAY()-B153),"")</f>
        <v/>
      </c>
    </row>
    <row r="154">
      <c r="A154" s="10" t="n"/>
      <c r="B154" s="10" t="n"/>
      <c r="C154" s="6" t="n"/>
      <c r="D154" s="8">
        <f>IF(C154="","",IFERROR(INDEX('Оборудование'!$B:$B,MATCH(C154,'Оборудование'!$A:$A,0)),"нет такого номера"))</f>
        <v/>
      </c>
      <c r="E154" s="6" t="n"/>
      <c r="F154" s="6" t="n"/>
      <c r="G154" s="8">
        <f>IF(OR(A154="",B154=""),"",MAX(1,ROUNDUP(B154-A154,0)))</f>
        <v/>
      </c>
      <c r="H154" s="9">
        <f>IF(OR(G154="",C154=""),"",G154*IFERROR(INDEX('Оборудование'!$D:$D,MATCH(C154,'Оборудование'!$A:$A,0)),0))</f>
        <v/>
      </c>
      <c r="I154" s="7" t="n"/>
      <c r="J154" s="7" t="n"/>
      <c r="K154" s="6" t="n"/>
      <c r="L154" s="6" t="n"/>
      <c r="M154" s="9">
        <f>IF(H154="","",MAX(0,H154-N(I154)))</f>
        <v/>
      </c>
      <c r="N154" s="8">
        <f>IF(AND(K154="выдано",B154&lt;&gt;"",TODAY()&gt;B154),INT(TODAY()-B154),"")</f>
        <v/>
      </c>
    </row>
    <row r="155">
      <c r="A155" s="10" t="n"/>
      <c r="B155" s="10" t="n"/>
      <c r="C155" s="6" t="n"/>
      <c r="D155" s="8">
        <f>IF(C155="","",IFERROR(INDEX('Оборудование'!$B:$B,MATCH(C155,'Оборудование'!$A:$A,0)),"нет такого номера"))</f>
        <v/>
      </c>
      <c r="E155" s="6" t="n"/>
      <c r="F155" s="6" t="n"/>
      <c r="G155" s="8">
        <f>IF(OR(A155="",B155=""),"",MAX(1,ROUNDUP(B155-A155,0)))</f>
        <v/>
      </c>
      <c r="H155" s="9">
        <f>IF(OR(G155="",C155=""),"",G155*IFERROR(INDEX('Оборудование'!$D:$D,MATCH(C155,'Оборудование'!$A:$A,0)),0))</f>
        <v/>
      </c>
      <c r="I155" s="7" t="n"/>
      <c r="J155" s="7" t="n"/>
      <c r="K155" s="6" t="n"/>
      <c r="L155" s="6" t="n"/>
      <c r="M155" s="9">
        <f>IF(H155="","",MAX(0,H155-N(I155)))</f>
        <v/>
      </c>
      <c r="N155" s="8">
        <f>IF(AND(K155="выдано",B155&lt;&gt;"",TODAY()&gt;B155),INT(TODAY()-B155),"")</f>
        <v/>
      </c>
    </row>
    <row r="156">
      <c r="A156" s="10" t="n"/>
      <c r="B156" s="10" t="n"/>
      <c r="C156" s="6" t="n"/>
      <c r="D156" s="8">
        <f>IF(C156="","",IFERROR(INDEX('Оборудование'!$B:$B,MATCH(C156,'Оборудование'!$A:$A,0)),"нет такого номера"))</f>
        <v/>
      </c>
      <c r="E156" s="6" t="n"/>
      <c r="F156" s="6" t="n"/>
      <c r="G156" s="8">
        <f>IF(OR(A156="",B156=""),"",MAX(1,ROUNDUP(B156-A156,0)))</f>
        <v/>
      </c>
      <c r="H156" s="9">
        <f>IF(OR(G156="",C156=""),"",G156*IFERROR(INDEX('Оборудование'!$D:$D,MATCH(C156,'Оборудование'!$A:$A,0)),0))</f>
        <v/>
      </c>
      <c r="I156" s="7" t="n"/>
      <c r="J156" s="7" t="n"/>
      <c r="K156" s="6" t="n"/>
      <c r="L156" s="6" t="n"/>
      <c r="M156" s="9">
        <f>IF(H156="","",MAX(0,H156-N(I156)))</f>
        <v/>
      </c>
      <c r="N156" s="8">
        <f>IF(AND(K156="выдано",B156&lt;&gt;"",TODAY()&gt;B156),INT(TODAY()-B156),"")</f>
        <v/>
      </c>
    </row>
    <row r="157">
      <c r="A157" s="10" t="n"/>
      <c r="B157" s="10" t="n"/>
      <c r="C157" s="6" t="n"/>
      <c r="D157" s="8">
        <f>IF(C157="","",IFERROR(INDEX('Оборудование'!$B:$B,MATCH(C157,'Оборудование'!$A:$A,0)),"нет такого номера"))</f>
        <v/>
      </c>
      <c r="E157" s="6" t="n"/>
      <c r="F157" s="6" t="n"/>
      <c r="G157" s="8">
        <f>IF(OR(A157="",B157=""),"",MAX(1,ROUNDUP(B157-A157,0)))</f>
        <v/>
      </c>
      <c r="H157" s="9">
        <f>IF(OR(G157="",C157=""),"",G157*IFERROR(INDEX('Оборудование'!$D:$D,MATCH(C157,'Оборудование'!$A:$A,0)),0))</f>
        <v/>
      </c>
      <c r="I157" s="7" t="n"/>
      <c r="J157" s="7" t="n"/>
      <c r="K157" s="6" t="n"/>
      <c r="L157" s="6" t="n"/>
      <c r="M157" s="9">
        <f>IF(H157="","",MAX(0,H157-N(I157)))</f>
        <v/>
      </c>
      <c r="N157" s="8">
        <f>IF(AND(K157="выдано",B157&lt;&gt;"",TODAY()&gt;B157),INT(TODAY()-B157),"")</f>
        <v/>
      </c>
    </row>
    <row r="158">
      <c r="A158" s="10" t="n"/>
      <c r="B158" s="10" t="n"/>
      <c r="C158" s="6" t="n"/>
      <c r="D158" s="8">
        <f>IF(C158="","",IFERROR(INDEX('Оборудование'!$B:$B,MATCH(C158,'Оборудование'!$A:$A,0)),"нет такого номера"))</f>
        <v/>
      </c>
      <c r="E158" s="6" t="n"/>
      <c r="F158" s="6" t="n"/>
      <c r="G158" s="8">
        <f>IF(OR(A158="",B158=""),"",MAX(1,ROUNDUP(B158-A158,0)))</f>
        <v/>
      </c>
      <c r="H158" s="9">
        <f>IF(OR(G158="",C158=""),"",G158*IFERROR(INDEX('Оборудование'!$D:$D,MATCH(C158,'Оборудование'!$A:$A,0)),0))</f>
        <v/>
      </c>
      <c r="I158" s="7" t="n"/>
      <c r="J158" s="7" t="n"/>
      <c r="K158" s="6" t="n"/>
      <c r="L158" s="6" t="n"/>
      <c r="M158" s="9">
        <f>IF(H158="","",MAX(0,H158-N(I158)))</f>
        <v/>
      </c>
      <c r="N158" s="8">
        <f>IF(AND(K158="выдано",B158&lt;&gt;"",TODAY()&gt;B158),INT(TODAY()-B158),"")</f>
        <v/>
      </c>
    </row>
    <row r="159">
      <c r="A159" s="10" t="n"/>
      <c r="B159" s="10" t="n"/>
      <c r="C159" s="6" t="n"/>
      <c r="D159" s="8">
        <f>IF(C159="","",IFERROR(INDEX('Оборудование'!$B:$B,MATCH(C159,'Оборудование'!$A:$A,0)),"нет такого номера"))</f>
        <v/>
      </c>
      <c r="E159" s="6" t="n"/>
      <c r="F159" s="6" t="n"/>
      <c r="G159" s="8">
        <f>IF(OR(A159="",B159=""),"",MAX(1,ROUNDUP(B159-A159,0)))</f>
        <v/>
      </c>
      <c r="H159" s="9">
        <f>IF(OR(G159="",C159=""),"",G159*IFERROR(INDEX('Оборудование'!$D:$D,MATCH(C159,'Оборудование'!$A:$A,0)),0))</f>
        <v/>
      </c>
      <c r="I159" s="7" t="n"/>
      <c r="J159" s="7" t="n"/>
      <c r="K159" s="6" t="n"/>
      <c r="L159" s="6" t="n"/>
      <c r="M159" s="9">
        <f>IF(H159="","",MAX(0,H159-N(I159)))</f>
        <v/>
      </c>
      <c r="N159" s="8">
        <f>IF(AND(K159="выдано",B159&lt;&gt;"",TODAY()&gt;B159),INT(TODAY()-B159),"")</f>
        <v/>
      </c>
    </row>
    <row r="160">
      <c r="A160" s="10" t="n"/>
      <c r="B160" s="10" t="n"/>
      <c r="C160" s="6" t="n"/>
      <c r="D160" s="8">
        <f>IF(C160="","",IFERROR(INDEX('Оборудование'!$B:$B,MATCH(C160,'Оборудование'!$A:$A,0)),"нет такого номера"))</f>
        <v/>
      </c>
      <c r="E160" s="6" t="n"/>
      <c r="F160" s="6" t="n"/>
      <c r="G160" s="8">
        <f>IF(OR(A160="",B160=""),"",MAX(1,ROUNDUP(B160-A160,0)))</f>
        <v/>
      </c>
      <c r="H160" s="9">
        <f>IF(OR(G160="",C160=""),"",G160*IFERROR(INDEX('Оборудование'!$D:$D,MATCH(C160,'Оборудование'!$A:$A,0)),0))</f>
        <v/>
      </c>
      <c r="I160" s="7" t="n"/>
      <c r="J160" s="7" t="n"/>
      <c r="K160" s="6" t="n"/>
      <c r="L160" s="6" t="n"/>
      <c r="M160" s="9">
        <f>IF(H160="","",MAX(0,H160-N(I160)))</f>
        <v/>
      </c>
      <c r="N160" s="8">
        <f>IF(AND(K160="выдано",B160&lt;&gt;"",TODAY()&gt;B160),INT(TODAY()-B160),"")</f>
        <v/>
      </c>
    </row>
    <row r="161">
      <c r="A161" s="10" t="n"/>
      <c r="B161" s="10" t="n"/>
      <c r="C161" s="6" t="n"/>
      <c r="D161" s="8">
        <f>IF(C161="","",IFERROR(INDEX('Оборудование'!$B:$B,MATCH(C161,'Оборудование'!$A:$A,0)),"нет такого номера"))</f>
        <v/>
      </c>
      <c r="E161" s="6" t="n"/>
      <c r="F161" s="6" t="n"/>
      <c r="G161" s="8">
        <f>IF(OR(A161="",B161=""),"",MAX(1,ROUNDUP(B161-A161,0)))</f>
        <v/>
      </c>
      <c r="H161" s="9">
        <f>IF(OR(G161="",C161=""),"",G161*IFERROR(INDEX('Оборудование'!$D:$D,MATCH(C161,'Оборудование'!$A:$A,0)),0))</f>
        <v/>
      </c>
      <c r="I161" s="7" t="n"/>
      <c r="J161" s="7" t="n"/>
      <c r="K161" s="6" t="n"/>
      <c r="L161" s="6" t="n"/>
      <c r="M161" s="9">
        <f>IF(H161="","",MAX(0,H161-N(I161)))</f>
        <v/>
      </c>
      <c r="N161" s="8">
        <f>IF(AND(K161="выдано",B161&lt;&gt;"",TODAY()&gt;B161),INT(TODAY()-B161),"")</f>
        <v/>
      </c>
    </row>
    <row r="162">
      <c r="A162" s="10" t="n"/>
      <c r="B162" s="10" t="n"/>
      <c r="C162" s="6" t="n"/>
      <c r="D162" s="8">
        <f>IF(C162="","",IFERROR(INDEX('Оборудование'!$B:$B,MATCH(C162,'Оборудование'!$A:$A,0)),"нет такого номера"))</f>
        <v/>
      </c>
      <c r="E162" s="6" t="n"/>
      <c r="F162" s="6" t="n"/>
      <c r="G162" s="8">
        <f>IF(OR(A162="",B162=""),"",MAX(1,ROUNDUP(B162-A162,0)))</f>
        <v/>
      </c>
      <c r="H162" s="9">
        <f>IF(OR(G162="",C162=""),"",G162*IFERROR(INDEX('Оборудование'!$D:$D,MATCH(C162,'Оборудование'!$A:$A,0)),0))</f>
        <v/>
      </c>
      <c r="I162" s="7" t="n"/>
      <c r="J162" s="7" t="n"/>
      <c r="K162" s="6" t="n"/>
      <c r="L162" s="6" t="n"/>
      <c r="M162" s="9">
        <f>IF(H162="","",MAX(0,H162-N(I162)))</f>
        <v/>
      </c>
      <c r="N162" s="8">
        <f>IF(AND(K162="выдано",B162&lt;&gt;"",TODAY()&gt;B162),INT(TODAY()-B162),"")</f>
        <v/>
      </c>
    </row>
    <row r="163">
      <c r="A163" s="10" t="n"/>
      <c r="B163" s="10" t="n"/>
      <c r="C163" s="6" t="n"/>
      <c r="D163" s="8">
        <f>IF(C163="","",IFERROR(INDEX('Оборудование'!$B:$B,MATCH(C163,'Оборудование'!$A:$A,0)),"нет такого номера"))</f>
        <v/>
      </c>
      <c r="E163" s="6" t="n"/>
      <c r="F163" s="6" t="n"/>
      <c r="G163" s="8">
        <f>IF(OR(A163="",B163=""),"",MAX(1,ROUNDUP(B163-A163,0)))</f>
        <v/>
      </c>
      <c r="H163" s="9">
        <f>IF(OR(G163="",C163=""),"",G163*IFERROR(INDEX('Оборудование'!$D:$D,MATCH(C163,'Оборудование'!$A:$A,0)),0))</f>
        <v/>
      </c>
      <c r="I163" s="7" t="n"/>
      <c r="J163" s="7" t="n"/>
      <c r="K163" s="6" t="n"/>
      <c r="L163" s="6" t="n"/>
      <c r="M163" s="9">
        <f>IF(H163="","",MAX(0,H163-N(I163)))</f>
        <v/>
      </c>
      <c r="N163" s="8">
        <f>IF(AND(K163="выдано",B163&lt;&gt;"",TODAY()&gt;B163),INT(TODAY()-B163),"")</f>
        <v/>
      </c>
    </row>
    <row r="164">
      <c r="A164" s="10" t="n"/>
      <c r="B164" s="10" t="n"/>
      <c r="C164" s="6" t="n"/>
      <c r="D164" s="8">
        <f>IF(C164="","",IFERROR(INDEX('Оборудование'!$B:$B,MATCH(C164,'Оборудование'!$A:$A,0)),"нет такого номера"))</f>
        <v/>
      </c>
      <c r="E164" s="6" t="n"/>
      <c r="F164" s="6" t="n"/>
      <c r="G164" s="8">
        <f>IF(OR(A164="",B164=""),"",MAX(1,ROUNDUP(B164-A164,0)))</f>
        <v/>
      </c>
      <c r="H164" s="9">
        <f>IF(OR(G164="",C164=""),"",G164*IFERROR(INDEX('Оборудование'!$D:$D,MATCH(C164,'Оборудование'!$A:$A,0)),0))</f>
        <v/>
      </c>
      <c r="I164" s="7" t="n"/>
      <c r="J164" s="7" t="n"/>
      <c r="K164" s="6" t="n"/>
      <c r="L164" s="6" t="n"/>
      <c r="M164" s="9">
        <f>IF(H164="","",MAX(0,H164-N(I164)))</f>
        <v/>
      </c>
      <c r="N164" s="8">
        <f>IF(AND(K164="выдано",B164&lt;&gt;"",TODAY()&gt;B164),INT(TODAY()-B164),"")</f>
        <v/>
      </c>
    </row>
    <row r="165">
      <c r="A165" s="10" t="n"/>
      <c r="B165" s="10" t="n"/>
      <c r="C165" s="6" t="n"/>
      <c r="D165" s="8">
        <f>IF(C165="","",IFERROR(INDEX('Оборудование'!$B:$B,MATCH(C165,'Оборудование'!$A:$A,0)),"нет такого номера"))</f>
        <v/>
      </c>
      <c r="E165" s="6" t="n"/>
      <c r="F165" s="6" t="n"/>
      <c r="G165" s="8">
        <f>IF(OR(A165="",B165=""),"",MAX(1,ROUNDUP(B165-A165,0)))</f>
        <v/>
      </c>
      <c r="H165" s="9">
        <f>IF(OR(G165="",C165=""),"",G165*IFERROR(INDEX('Оборудование'!$D:$D,MATCH(C165,'Оборудование'!$A:$A,0)),0))</f>
        <v/>
      </c>
      <c r="I165" s="7" t="n"/>
      <c r="J165" s="7" t="n"/>
      <c r="K165" s="6" t="n"/>
      <c r="L165" s="6" t="n"/>
      <c r="M165" s="9">
        <f>IF(H165="","",MAX(0,H165-N(I165)))</f>
        <v/>
      </c>
      <c r="N165" s="8">
        <f>IF(AND(K165="выдано",B165&lt;&gt;"",TODAY()&gt;B165),INT(TODAY()-B165),"")</f>
        <v/>
      </c>
    </row>
    <row r="166">
      <c r="A166" s="10" t="n"/>
      <c r="B166" s="10" t="n"/>
      <c r="C166" s="6" t="n"/>
      <c r="D166" s="8">
        <f>IF(C166="","",IFERROR(INDEX('Оборудование'!$B:$B,MATCH(C166,'Оборудование'!$A:$A,0)),"нет такого номера"))</f>
        <v/>
      </c>
      <c r="E166" s="6" t="n"/>
      <c r="F166" s="6" t="n"/>
      <c r="G166" s="8">
        <f>IF(OR(A166="",B166=""),"",MAX(1,ROUNDUP(B166-A166,0)))</f>
        <v/>
      </c>
      <c r="H166" s="9">
        <f>IF(OR(G166="",C166=""),"",G166*IFERROR(INDEX('Оборудование'!$D:$D,MATCH(C166,'Оборудование'!$A:$A,0)),0))</f>
        <v/>
      </c>
      <c r="I166" s="7" t="n"/>
      <c r="J166" s="7" t="n"/>
      <c r="K166" s="6" t="n"/>
      <c r="L166" s="6" t="n"/>
      <c r="M166" s="9">
        <f>IF(H166="","",MAX(0,H166-N(I166)))</f>
        <v/>
      </c>
      <c r="N166" s="8">
        <f>IF(AND(K166="выдано",B166&lt;&gt;"",TODAY()&gt;B166),INT(TODAY()-B166),"")</f>
        <v/>
      </c>
    </row>
    <row r="167">
      <c r="A167" s="10" t="n"/>
      <c r="B167" s="10" t="n"/>
      <c r="C167" s="6" t="n"/>
      <c r="D167" s="8">
        <f>IF(C167="","",IFERROR(INDEX('Оборудование'!$B:$B,MATCH(C167,'Оборудование'!$A:$A,0)),"нет такого номера"))</f>
        <v/>
      </c>
      <c r="E167" s="6" t="n"/>
      <c r="F167" s="6" t="n"/>
      <c r="G167" s="8">
        <f>IF(OR(A167="",B167=""),"",MAX(1,ROUNDUP(B167-A167,0)))</f>
        <v/>
      </c>
      <c r="H167" s="9">
        <f>IF(OR(G167="",C167=""),"",G167*IFERROR(INDEX('Оборудование'!$D:$D,MATCH(C167,'Оборудование'!$A:$A,0)),0))</f>
        <v/>
      </c>
      <c r="I167" s="7" t="n"/>
      <c r="J167" s="7" t="n"/>
      <c r="K167" s="6" t="n"/>
      <c r="L167" s="6" t="n"/>
      <c r="M167" s="9">
        <f>IF(H167="","",MAX(0,H167-N(I167)))</f>
        <v/>
      </c>
      <c r="N167" s="8">
        <f>IF(AND(K167="выдано",B167&lt;&gt;"",TODAY()&gt;B167),INT(TODAY()-B167),"")</f>
        <v/>
      </c>
    </row>
    <row r="168">
      <c r="A168" s="10" t="n"/>
      <c r="B168" s="10" t="n"/>
      <c r="C168" s="6" t="n"/>
      <c r="D168" s="8">
        <f>IF(C168="","",IFERROR(INDEX('Оборудование'!$B:$B,MATCH(C168,'Оборудование'!$A:$A,0)),"нет такого номера"))</f>
        <v/>
      </c>
      <c r="E168" s="6" t="n"/>
      <c r="F168" s="6" t="n"/>
      <c r="G168" s="8">
        <f>IF(OR(A168="",B168=""),"",MAX(1,ROUNDUP(B168-A168,0)))</f>
        <v/>
      </c>
      <c r="H168" s="9">
        <f>IF(OR(G168="",C168=""),"",G168*IFERROR(INDEX('Оборудование'!$D:$D,MATCH(C168,'Оборудование'!$A:$A,0)),0))</f>
        <v/>
      </c>
      <c r="I168" s="7" t="n"/>
      <c r="J168" s="7" t="n"/>
      <c r="K168" s="6" t="n"/>
      <c r="L168" s="6" t="n"/>
      <c r="M168" s="9">
        <f>IF(H168="","",MAX(0,H168-N(I168)))</f>
        <v/>
      </c>
      <c r="N168" s="8">
        <f>IF(AND(K168="выдано",B168&lt;&gt;"",TODAY()&gt;B168),INT(TODAY()-B168),"")</f>
        <v/>
      </c>
    </row>
    <row r="169">
      <c r="A169" s="10" t="n"/>
      <c r="B169" s="10" t="n"/>
      <c r="C169" s="6" t="n"/>
      <c r="D169" s="8">
        <f>IF(C169="","",IFERROR(INDEX('Оборудование'!$B:$B,MATCH(C169,'Оборудование'!$A:$A,0)),"нет такого номера"))</f>
        <v/>
      </c>
      <c r="E169" s="6" t="n"/>
      <c r="F169" s="6" t="n"/>
      <c r="G169" s="8">
        <f>IF(OR(A169="",B169=""),"",MAX(1,ROUNDUP(B169-A169,0)))</f>
        <v/>
      </c>
      <c r="H169" s="9">
        <f>IF(OR(G169="",C169=""),"",G169*IFERROR(INDEX('Оборудование'!$D:$D,MATCH(C169,'Оборудование'!$A:$A,0)),0))</f>
        <v/>
      </c>
      <c r="I169" s="7" t="n"/>
      <c r="J169" s="7" t="n"/>
      <c r="K169" s="6" t="n"/>
      <c r="L169" s="6" t="n"/>
      <c r="M169" s="9">
        <f>IF(H169="","",MAX(0,H169-N(I169)))</f>
        <v/>
      </c>
      <c r="N169" s="8">
        <f>IF(AND(K169="выдано",B169&lt;&gt;"",TODAY()&gt;B169),INT(TODAY()-B169),"")</f>
        <v/>
      </c>
    </row>
    <row r="170">
      <c r="A170" s="10" t="n"/>
      <c r="B170" s="10" t="n"/>
      <c r="C170" s="6" t="n"/>
      <c r="D170" s="8">
        <f>IF(C170="","",IFERROR(INDEX('Оборудование'!$B:$B,MATCH(C170,'Оборудование'!$A:$A,0)),"нет такого номера"))</f>
        <v/>
      </c>
      <c r="E170" s="6" t="n"/>
      <c r="F170" s="6" t="n"/>
      <c r="G170" s="8">
        <f>IF(OR(A170="",B170=""),"",MAX(1,ROUNDUP(B170-A170,0)))</f>
        <v/>
      </c>
      <c r="H170" s="9">
        <f>IF(OR(G170="",C170=""),"",G170*IFERROR(INDEX('Оборудование'!$D:$D,MATCH(C170,'Оборудование'!$A:$A,0)),0))</f>
        <v/>
      </c>
      <c r="I170" s="7" t="n"/>
      <c r="J170" s="7" t="n"/>
      <c r="K170" s="6" t="n"/>
      <c r="L170" s="6" t="n"/>
      <c r="M170" s="9">
        <f>IF(H170="","",MAX(0,H170-N(I170)))</f>
        <v/>
      </c>
      <c r="N170" s="8">
        <f>IF(AND(K170="выдано",B170&lt;&gt;"",TODAY()&gt;B170),INT(TODAY()-B170),"")</f>
        <v/>
      </c>
    </row>
    <row r="171">
      <c r="A171" s="10" t="n"/>
      <c r="B171" s="10" t="n"/>
      <c r="C171" s="6" t="n"/>
      <c r="D171" s="8">
        <f>IF(C171="","",IFERROR(INDEX('Оборудование'!$B:$B,MATCH(C171,'Оборудование'!$A:$A,0)),"нет такого номера"))</f>
        <v/>
      </c>
      <c r="E171" s="6" t="n"/>
      <c r="F171" s="6" t="n"/>
      <c r="G171" s="8">
        <f>IF(OR(A171="",B171=""),"",MAX(1,ROUNDUP(B171-A171,0)))</f>
        <v/>
      </c>
      <c r="H171" s="9">
        <f>IF(OR(G171="",C171=""),"",G171*IFERROR(INDEX('Оборудование'!$D:$D,MATCH(C171,'Оборудование'!$A:$A,0)),0))</f>
        <v/>
      </c>
      <c r="I171" s="7" t="n"/>
      <c r="J171" s="7" t="n"/>
      <c r="K171" s="6" t="n"/>
      <c r="L171" s="6" t="n"/>
      <c r="M171" s="9">
        <f>IF(H171="","",MAX(0,H171-N(I171)))</f>
        <v/>
      </c>
      <c r="N171" s="8">
        <f>IF(AND(K171="выдано",B171&lt;&gt;"",TODAY()&gt;B171),INT(TODAY()-B171),"")</f>
        <v/>
      </c>
    </row>
    <row r="172">
      <c r="A172" s="10" t="n"/>
      <c r="B172" s="10" t="n"/>
      <c r="C172" s="6" t="n"/>
      <c r="D172" s="8">
        <f>IF(C172="","",IFERROR(INDEX('Оборудование'!$B:$B,MATCH(C172,'Оборудование'!$A:$A,0)),"нет такого номера"))</f>
        <v/>
      </c>
      <c r="E172" s="6" t="n"/>
      <c r="F172" s="6" t="n"/>
      <c r="G172" s="8">
        <f>IF(OR(A172="",B172=""),"",MAX(1,ROUNDUP(B172-A172,0)))</f>
        <v/>
      </c>
      <c r="H172" s="9">
        <f>IF(OR(G172="",C172=""),"",G172*IFERROR(INDEX('Оборудование'!$D:$D,MATCH(C172,'Оборудование'!$A:$A,0)),0))</f>
        <v/>
      </c>
      <c r="I172" s="7" t="n"/>
      <c r="J172" s="7" t="n"/>
      <c r="K172" s="6" t="n"/>
      <c r="L172" s="6" t="n"/>
      <c r="M172" s="9">
        <f>IF(H172="","",MAX(0,H172-N(I172)))</f>
        <v/>
      </c>
      <c r="N172" s="8">
        <f>IF(AND(K172="выдано",B172&lt;&gt;"",TODAY()&gt;B172),INT(TODAY()-B172),"")</f>
        <v/>
      </c>
    </row>
    <row r="173">
      <c r="A173" s="10" t="n"/>
      <c r="B173" s="10" t="n"/>
      <c r="C173" s="6" t="n"/>
      <c r="D173" s="8">
        <f>IF(C173="","",IFERROR(INDEX('Оборудование'!$B:$B,MATCH(C173,'Оборудование'!$A:$A,0)),"нет такого номера"))</f>
        <v/>
      </c>
      <c r="E173" s="6" t="n"/>
      <c r="F173" s="6" t="n"/>
      <c r="G173" s="8">
        <f>IF(OR(A173="",B173=""),"",MAX(1,ROUNDUP(B173-A173,0)))</f>
        <v/>
      </c>
      <c r="H173" s="9">
        <f>IF(OR(G173="",C173=""),"",G173*IFERROR(INDEX('Оборудование'!$D:$D,MATCH(C173,'Оборудование'!$A:$A,0)),0))</f>
        <v/>
      </c>
      <c r="I173" s="7" t="n"/>
      <c r="J173" s="7" t="n"/>
      <c r="K173" s="6" t="n"/>
      <c r="L173" s="6" t="n"/>
      <c r="M173" s="9">
        <f>IF(H173="","",MAX(0,H173-N(I173)))</f>
        <v/>
      </c>
      <c r="N173" s="8">
        <f>IF(AND(K173="выдано",B173&lt;&gt;"",TODAY()&gt;B173),INT(TODAY()-B173),"")</f>
        <v/>
      </c>
    </row>
    <row r="174">
      <c r="A174" s="10" t="n"/>
      <c r="B174" s="10" t="n"/>
      <c r="C174" s="6" t="n"/>
      <c r="D174" s="8">
        <f>IF(C174="","",IFERROR(INDEX('Оборудование'!$B:$B,MATCH(C174,'Оборудование'!$A:$A,0)),"нет такого номера"))</f>
        <v/>
      </c>
      <c r="E174" s="6" t="n"/>
      <c r="F174" s="6" t="n"/>
      <c r="G174" s="8">
        <f>IF(OR(A174="",B174=""),"",MAX(1,ROUNDUP(B174-A174,0)))</f>
        <v/>
      </c>
      <c r="H174" s="9">
        <f>IF(OR(G174="",C174=""),"",G174*IFERROR(INDEX('Оборудование'!$D:$D,MATCH(C174,'Оборудование'!$A:$A,0)),0))</f>
        <v/>
      </c>
      <c r="I174" s="7" t="n"/>
      <c r="J174" s="7" t="n"/>
      <c r="K174" s="6" t="n"/>
      <c r="L174" s="6" t="n"/>
      <c r="M174" s="9">
        <f>IF(H174="","",MAX(0,H174-N(I174)))</f>
        <v/>
      </c>
      <c r="N174" s="8">
        <f>IF(AND(K174="выдано",B174&lt;&gt;"",TODAY()&gt;B174),INT(TODAY()-B174),"")</f>
        <v/>
      </c>
    </row>
    <row r="175">
      <c r="A175" s="10" t="n"/>
      <c r="B175" s="10" t="n"/>
      <c r="C175" s="6" t="n"/>
      <c r="D175" s="8">
        <f>IF(C175="","",IFERROR(INDEX('Оборудование'!$B:$B,MATCH(C175,'Оборудование'!$A:$A,0)),"нет такого номера"))</f>
        <v/>
      </c>
      <c r="E175" s="6" t="n"/>
      <c r="F175" s="6" t="n"/>
      <c r="G175" s="8">
        <f>IF(OR(A175="",B175=""),"",MAX(1,ROUNDUP(B175-A175,0)))</f>
        <v/>
      </c>
      <c r="H175" s="9">
        <f>IF(OR(G175="",C175=""),"",G175*IFERROR(INDEX('Оборудование'!$D:$D,MATCH(C175,'Оборудование'!$A:$A,0)),0))</f>
        <v/>
      </c>
      <c r="I175" s="7" t="n"/>
      <c r="J175" s="7" t="n"/>
      <c r="K175" s="6" t="n"/>
      <c r="L175" s="6" t="n"/>
      <c r="M175" s="9">
        <f>IF(H175="","",MAX(0,H175-N(I175)))</f>
        <v/>
      </c>
      <c r="N175" s="8">
        <f>IF(AND(K175="выдано",B175&lt;&gt;"",TODAY()&gt;B175),INT(TODAY()-B175),"")</f>
        <v/>
      </c>
    </row>
    <row r="176">
      <c r="A176" s="10" t="n"/>
      <c r="B176" s="10" t="n"/>
      <c r="C176" s="6" t="n"/>
      <c r="D176" s="8">
        <f>IF(C176="","",IFERROR(INDEX('Оборудование'!$B:$B,MATCH(C176,'Оборудование'!$A:$A,0)),"нет такого номера"))</f>
        <v/>
      </c>
      <c r="E176" s="6" t="n"/>
      <c r="F176" s="6" t="n"/>
      <c r="G176" s="8">
        <f>IF(OR(A176="",B176=""),"",MAX(1,ROUNDUP(B176-A176,0)))</f>
        <v/>
      </c>
      <c r="H176" s="9">
        <f>IF(OR(G176="",C176=""),"",G176*IFERROR(INDEX('Оборудование'!$D:$D,MATCH(C176,'Оборудование'!$A:$A,0)),0))</f>
        <v/>
      </c>
      <c r="I176" s="7" t="n"/>
      <c r="J176" s="7" t="n"/>
      <c r="K176" s="6" t="n"/>
      <c r="L176" s="6" t="n"/>
      <c r="M176" s="9">
        <f>IF(H176="","",MAX(0,H176-N(I176)))</f>
        <v/>
      </c>
      <c r="N176" s="8">
        <f>IF(AND(K176="выдано",B176&lt;&gt;"",TODAY()&gt;B176),INT(TODAY()-B176),"")</f>
        <v/>
      </c>
    </row>
    <row r="177">
      <c r="A177" s="10" t="n"/>
      <c r="B177" s="10" t="n"/>
      <c r="C177" s="6" t="n"/>
      <c r="D177" s="8">
        <f>IF(C177="","",IFERROR(INDEX('Оборудование'!$B:$B,MATCH(C177,'Оборудование'!$A:$A,0)),"нет такого номера"))</f>
        <v/>
      </c>
      <c r="E177" s="6" t="n"/>
      <c r="F177" s="6" t="n"/>
      <c r="G177" s="8">
        <f>IF(OR(A177="",B177=""),"",MAX(1,ROUNDUP(B177-A177,0)))</f>
        <v/>
      </c>
      <c r="H177" s="9">
        <f>IF(OR(G177="",C177=""),"",G177*IFERROR(INDEX('Оборудование'!$D:$D,MATCH(C177,'Оборудование'!$A:$A,0)),0))</f>
        <v/>
      </c>
      <c r="I177" s="7" t="n"/>
      <c r="J177" s="7" t="n"/>
      <c r="K177" s="6" t="n"/>
      <c r="L177" s="6" t="n"/>
      <c r="M177" s="9">
        <f>IF(H177="","",MAX(0,H177-N(I177)))</f>
        <v/>
      </c>
      <c r="N177" s="8">
        <f>IF(AND(K177="выдано",B177&lt;&gt;"",TODAY()&gt;B177),INT(TODAY()-B177),"")</f>
        <v/>
      </c>
    </row>
    <row r="178">
      <c r="A178" s="10" t="n"/>
      <c r="B178" s="10" t="n"/>
      <c r="C178" s="6" t="n"/>
      <c r="D178" s="8">
        <f>IF(C178="","",IFERROR(INDEX('Оборудование'!$B:$B,MATCH(C178,'Оборудование'!$A:$A,0)),"нет такого номера"))</f>
        <v/>
      </c>
      <c r="E178" s="6" t="n"/>
      <c r="F178" s="6" t="n"/>
      <c r="G178" s="8">
        <f>IF(OR(A178="",B178=""),"",MAX(1,ROUNDUP(B178-A178,0)))</f>
        <v/>
      </c>
      <c r="H178" s="9">
        <f>IF(OR(G178="",C178=""),"",G178*IFERROR(INDEX('Оборудование'!$D:$D,MATCH(C178,'Оборудование'!$A:$A,0)),0))</f>
        <v/>
      </c>
      <c r="I178" s="7" t="n"/>
      <c r="J178" s="7" t="n"/>
      <c r="K178" s="6" t="n"/>
      <c r="L178" s="6" t="n"/>
      <c r="M178" s="9">
        <f>IF(H178="","",MAX(0,H178-N(I178)))</f>
        <v/>
      </c>
      <c r="N178" s="8">
        <f>IF(AND(K178="выдано",B178&lt;&gt;"",TODAY()&gt;B178),INT(TODAY()-B178),"")</f>
        <v/>
      </c>
    </row>
    <row r="179">
      <c r="A179" s="10" t="n"/>
      <c r="B179" s="10" t="n"/>
      <c r="C179" s="6" t="n"/>
      <c r="D179" s="8">
        <f>IF(C179="","",IFERROR(INDEX('Оборудование'!$B:$B,MATCH(C179,'Оборудование'!$A:$A,0)),"нет такого номера"))</f>
        <v/>
      </c>
      <c r="E179" s="6" t="n"/>
      <c r="F179" s="6" t="n"/>
      <c r="G179" s="8">
        <f>IF(OR(A179="",B179=""),"",MAX(1,ROUNDUP(B179-A179,0)))</f>
        <v/>
      </c>
      <c r="H179" s="9">
        <f>IF(OR(G179="",C179=""),"",G179*IFERROR(INDEX('Оборудование'!$D:$D,MATCH(C179,'Оборудование'!$A:$A,0)),0))</f>
        <v/>
      </c>
      <c r="I179" s="7" t="n"/>
      <c r="J179" s="7" t="n"/>
      <c r="K179" s="6" t="n"/>
      <c r="L179" s="6" t="n"/>
      <c r="M179" s="9">
        <f>IF(H179="","",MAX(0,H179-N(I179)))</f>
        <v/>
      </c>
      <c r="N179" s="8">
        <f>IF(AND(K179="выдано",B179&lt;&gt;"",TODAY()&gt;B179),INT(TODAY()-B179),"")</f>
        <v/>
      </c>
    </row>
    <row r="180">
      <c r="A180" s="10" t="n"/>
      <c r="B180" s="10" t="n"/>
      <c r="C180" s="6" t="n"/>
      <c r="D180" s="8">
        <f>IF(C180="","",IFERROR(INDEX('Оборудование'!$B:$B,MATCH(C180,'Оборудование'!$A:$A,0)),"нет такого номера"))</f>
        <v/>
      </c>
      <c r="E180" s="6" t="n"/>
      <c r="F180" s="6" t="n"/>
      <c r="G180" s="8">
        <f>IF(OR(A180="",B180=""),"",MAX(1,ROUNDUP(B180-A180,0)))</f>
        <v/>
      </c>
      <c r="H180" s="9">
        <f>IF(OR(G180="",C180=""),"",G180*IFERROR(INDEX('Оборудование'!$D:$D,MATCH(C180,'Оборудование'!$A:$A,0)),0))</f>
        <v/>
      </c>
      <c r="I180" s="7" t="n"/>
      <c r="J180" s="7" t="n"/>
      <c r="K180" s="6" t="n"/>
      <c r="L180" s="6" t="n"/>
      <c r="M180" s="9">
        <f>IF(H180="","",MAX(0,H180-N(I180)))</f>
        <v/>
      </c>
      <c r="N180" s="8">
        <f>IF(AND(K180="выдано",B180&lt;&gt;"",TODAY()&gt;B180),INT(TODAY()-B180),"")</f>
        <v/>
      </c>
    </row>
    <row r="181">
      <c r="A181" s="10" t="n"/>
      <c r="B181" s="10" t="n"/>
      <c r="C181" s="6" t="n"/>
      <c r="D181" s="8">
        <f>IF(C181="","",IFERROR(INDEX('Оборудование'!$B:$B,MATCH(C181,'Оборудование'!$A:$A,0)),"нет такого номера"))</f>
        <v/>
      </c>
      <c r="E181" s="6" t="n"/>
      <c r="F181" s="6" t="n"/>
      <c r="G181" s="8">
        <f>IF(OR(A181="",B181=""),"",MAX(1,ROUNDUP(B181-A181,0)))</f>
        <v/>
      </c>
      <c r="H181" s="9">
        <f>IF(OR(G181="",C181=""),"",G181*IFERROR(INDEX('Оборудование'!$D:$D,MATCH(C181,'Оборудование'!$A:$A,0)),0))</f>
        <v/>
      </c>
      <c r="I181" s="7" t="n"/>
      <c r="J181" s="7" t="n"/>
      <c r="K181" s="6" t="n"/>
      <c r="L181" s="6" t="n"/>
      <c r="M181" s="9">
        <f>IF(H181="","",MAX(0,H181-N(I181)))</f>
        <v/>
      </c>
      <c r="N181" s="8">
        <f>IF(AND(K181="выдано",B181&lt;&gt;"",TODAY()&gt;B181),INT(TODAY()-B181),"")</f>
        <v/>
      </c>
    </row>
    <row r="182">
      <c r="A182" s="10" t="n"/>
      <c r="B182" s="10" t="n"/>
      <c r="C182" s="6" t="n"/>
      <c r="D182" s="8">
        <f>IF(C182="","",IFERROR(INDEX('Оборудование'!$B:$B,MATCH(C182,'Оборудование'!$A:$A,0)),"нет такого номера"))</f>
        <v/>
      </c>
      <c r="E182" s="6" t="n"/>
      <c r="F182" s="6" t="n"/>
      <c r="G182" s="8">
        <f>IF(OR(A182="",B182=""),"",MAX(1,ROUNDUP(B182-A182,0)))</f>
        <v/>
      </c>
      <c r="H182" s="9">
        <f>IF(OR(G182="",C182=""),"",G182*IFERROR(INDEX('Оборудование'!$D:$D,MATCH(C182,'Оборудование'!$A:$A,0)),0))</f>
        <v/>
      </c>
      <c r="I182" s="7" t="n"/>
      <c r="J182" s="7" t="n"/>
      <c r="K182" s="6" t="n"/>
      <c r="L182" s="6" t="n"/>
      <c r="M182" s="9">
        <f>IF(H182="","",MAX(0,H182-N(I182)))</f>
        <v/>
      </c>
      <c r="N182" s="8">
        <f>IF(AND(K182="выдано",B182&lt;&gt;"",TODAY()&gt;B182),INT(TODAY()-B182),"")</f>
        <v/>
      </c>
    </row>
    <row r="183">
      <c r="A183" s="10" t="n"/>
      <c r="B183" s="10" t="n"/>
      <c r="C183" s="6" t="n"/>
      <c r="D183" s="8">
        <f>IF(C183="","",IFERROR(INDEX('Оборудование'!$B:$B,MATCH(C183,'Оборудование'!$A:$A,0)),"нет такого номера"))</f>
        <v/>
      </c>
      <c r="E183" s="6" t="n"/>
      <c r="F183" s="6" t="n"/>
      <c r="G183" s="8">
        <f>IF(OR(A183="",B183=""),"",MAX(1,ROUNDUP(B183-A183,0)))</f>
        <v/>
      </c>
      <c r="H183" s="9">
        <f>IF(OR(G183="",C183=""),"",G183*IFERROR(INDEX('Оборудование'!$D:$D,MATCH(C183,'Оборудование'!$A:$A,0)),0))</f>
        <v/>
      </c>
      <c r="I183" s="7" t="n"/>
      <c r="J183" s="7" t="n"/>
      <c r="K183" s="6" t="n"/>
      <c r="L183" s="6" t="n"/>
      <c r="M183" s="9">
        <f>IF(H183="","",MAX(0,H183-N(I183)))</f>
        <v/>
      </c>
      <c r="N183" s="8">
        <f>IF(AND(K183="выдано",B183&lt;&gt;"",TODAY()&gt;B183),INT(TODAY()-B183),"")</f>
        <v/>
      </c>
    </row>
    <row r="184">
      <c r="A184" s="10" t="n"/>
      <c r="B184" s="10" t="n"/>
      <c r="C184" s="6" t="n"/>
      <c r="D184" s="8">
        <f>IF(C184="","",IFERROR(INDEX('Оборудование'!$B:$B,MATCH(C184,'Оборудование'!$A:$A,0)),"нет такого номера"))</f>
        <v/>
      </c>
      <c r="E184" s="6" t="n"/>
      <c r="F184" s="6" t="n"/>
      <c r="G184" s="8">
        <f>IF(OR(A184="",B184=""),"",MAX(1,ROUNDUP(B184-A184,0)))</f>
        <v/>
      </c>
      <c r="H184" s="9">
        <f>IF(OR(G184="",C184=""),"",G184*IFERROR(INDEX('Оборудование'!$D:$D,MATCH(C184,'Оборудование'!$A:$A,0)),0))</f>
        <v/>
      </c>
      <c r="I184" s="7" t="n"/>
      <c r="J184" s="7" t="n"/>
      <c r="K184" s="6" t="n"/>
      <c r="L184" s="6" t="n"/>
      <c r="M184" s="9">
        <f>IF(H184="","",MAX(0,H184-N(I184)))</f>
        <v/>
      </c>
      <c r="N184" s="8">
        <f>IF(AND(K184="выдано",B184&lt;&gt;"",TODAY()&gt;B184),INT(TODAY()-B184),"")</f>
        <v/>
      </c>
    </row>
    <row r="185">
      <c r="A185" s="10" t="n"/>
      <c r="B185" s="10" t="n"/>
      <c r="C185" s="6" t="n"/>
      <c r="D185" s="8">
        <f>IF(C185="","",IFERROR(INDEX('Оборудование'!$B:$B,MATCH(C185,'Оборудование'!$A:$A,0)),"нет такого номера"))</f>
        <v/>
      </c>
      <c r="E185" s="6" t="n"/>
      <c r="F185" s="6" t="n"/>
      <c r="G185" s="8">
        <f>IF(OR(A185="",B185=""),"",MAX(1,ROUNDUP(B185-A185,0)))</f>
        <v/>
      </c>
      <c r="H185" s="9">
        <f>IF(OR(G185="",C185=""),"",G185*IFERROR(INDEX('Оборудование'!$D:$D,MATCH(C185,'Оборудование'!$A:$A,0)),0))</f>
        <v/>
      </c>
      <c r="I185" s="7" t="n"/>
      <c r="J185" s="7" t="n"/>
      <c r="K185" s="6" t="n"/>
      <c r="L185" s="6" t="n"/>
      <c r="M185" s="9">
        <f>IF(H185="","",MAX(0,H185-N(I185)))</f>
        <v/>
      </c>
      <c r="N185" s="8">
        <f>IF(AND(K185="выдано",B185&lt;&gt;"",TODAY()&gt;B185),INT(TODAY()-B185),"")</f>
        <v/>
      </c>
    </row>
    <row r="186">
      <c r="A186" s="10" t="n"/>
      <c r="B186" s="10" t="n"/>
      <c r="C186" s="6" t="n"/>
      <c r="D186" s="8">
        <f>IF(C186="","",IFERROR(INDEX('Оборудование'!$B:$B,MATCH(C186,'Оборудование'!$A:$A,0)),"нет такого номера"))</f>
        <v/>
      </c>
      <c r="E186" s="6" t="n"/>
      <c r="F186" s="6" t="n"/>
      <c r="G186" s="8">
        <f>IF(OR(A186="",B186=""),"",MAX(1,ROUNDUP(B186-A186,0)))</f>
        <v/>
      </c>
      <c r="H186" s="9">
        <f>IF(OR(G186="",C186=""),"",G186*IFERROR(INDEX('Оборудование'!$D:$D,MATCH(C186,'Оборудование'!$A:$A,0)),0))</f>
        <v/>
      </c>
      <c r="I186" s="7" t="n"/>
      <c r="J186" s="7" t="n"/>
      <c r="K186" s="6" t="n"/>
      <c r="L186" s="6" t="n"/>
      <c r="M186" s="9">
        <f>IF(H186="","",MAX(0,H186-N(I186)))</f>
        <v/>
      </c>
      <c r="N186" s="8">
        <f>IF(AND(K186="выдано",B186&lt;&gt;"",TODAY()&gt;B186),INT(TODAY()-B186),"")</f>
        <v/>
      </c>
    </row>
    <row r="187">
      <c r="A187" s="10" t="n"/>
      <c r="B187" s="10" t="n"/>
      <c r="C187" s="6" t="n"/>
      <c r="D187" s="8">
        <f>IF(C187="","",IFERROR(INDEX('Оборудование'!$B:$B,MATCH(C187,'Оборудование'!$A:$A,0)),"нет такого номера"))</f>
        <v/>
      </c>
      <c r="E187" s="6" t="n"/>
      <c r="F187" s="6" t="n"/>
      <c r="G187" s="8">
        <f>IF(OR(A187="",B187=""),"",MAX(1,ROUNDUP(B187-A187,0)))</f>
        <v/>
      </c>
      <c r="H187" s="9">
        <f>IF(OR(G187="",C187=""),"",G187*IFERROR(INDEX('Оборудование'!$D:$D,MATCH(C187,'Оборудование'!$A:$A,0)),0))</f>
        <v/>
      </c>
      <c r="I187" s="7" t="n"/>
      <c r="J187" s="7" t="n"/>
      <c r="K187" s="6" t="n"/>
      <c r="L187" s="6" t="n"/>
      <c r="M187" s="9">
        <f>IF(H187="","",MAX(0,H187-N(I187)))</f>
        <v/>
      </c>
      <c r="N187" s="8">
        <f>IF(AND(K187="выдано",B187&lt;&gt;"",TODAY()&gt;B187),INT(TODAY()-B187),"")</f>
        <v/>
      </c>
    </row>
    <row r="188">
      <c r="A188" s="10" t="n"/>
      <c r="B188" s="10" t="n"/>
      <c r="C188" s="6" t="n"/>
      <c r="D188" s="8">
        <f>IF(C188="","",IFERROR(INDEX('Оборудование'!$B:$B,MATCH(C188,'Оборудование'!$A:$A,0)),"нет такого номера"))</f>
        <v/>
      </c>
      <c r="E188" s="6" t="n"/>
      <c r="F188" s="6" t="n"/>
      <c r="G188" s="8">
        <f>IF(OR(A188="",B188=""),"",MAX(1,ROUNDUP(B188-A188,0)))</f>
        <v/>
      </c>
      <c r="H188" s="9">
        <f>IF(OR(G188="",C188=""),"",G188*IFERROR(INDEX('Оборудование'!$D:$D,MATCH(C188,'Оборудование'!$A:$A,0)),0))</f>
        <v/>
      </c>
      <c r="I188" s="7" t="n"/>
      <c r="J188" s="7" t="n"/>
      <c r="K188" s="6" t="n"/>
      <c r="L188" s="6" t="n"/>
      <c r="M188" s="9">
        <f>IF(H188="","",MAX(0,H188-N(I188)))</f>
        <v/>
      </c>
      <c r="N188" s="8">
        <f>IF(AND(K188="выдано",B188&lt;&gt;"",TODAY()&gt;B188),INT(TODAY()-B188),"")</f>
        <v/>
      </c>
    </row>
    <row r="189">
      <c r="A189" s="10" t="n"/>
      <c r="B189" s="10" t="n"/>
      <c r="C189" s="6" t="n"/>
      <c r="D189" s="8">
        <f>IF(C189="","",IFERROR(INDEX('Оборудование'!$B:$B,MATCH(C189,'Оборудование'!$A:$A,0)),"нет такого номера"))</f>
        <v/>
      </c>
      <c r="E189" s="6" t="n"/>
      <c r="F189" s="6" t="n"/>
      <c r="G189" s="8">
        <f>IF(OR(A189="",B189=""),"",MAX(1,ROUNDUP(B189-A189,0)))</f>
        <v/>
      </c>
      <c r="H189" s="9">
        <f>IF(OR(G189="",C189=""),"",G189*IFERROR(INDEX('Оборудование'!$D:$D,MATCH(C189,'Оборудование'!$A:$A,0)),0))</f>
        <v/>
      </c>
      <c r="I189" s="7" t="n"/>
      <c r="J189" s="7" t="n"/>
      <c r="K189" s="6" t="n"/>
      <c r="L189" s="6" t="n"/>
      <c r="M189" s="9">
        <f>IF(H189="","",MAX(0,H189-N(I189)))</f>
        <v/>
      </c>
      <c r="N189" s="8">
        <f>IF(AND(K189="выдано",B189&lt;&gt;"",TODAY()&gt;B189),INT(TODAY()-B189),"")</f>
        <v/>
      </c>
    </row>
    <row r="190">
      <c r="A190" s="10" t="n"/>
      <c r="B190" s="10" t="n"/>
      <c r="C190" s="6" t="n"/>
      <c r="D190" s="8">
        <f>IF(C190="","",IFERROR(INDEX('Оборудование'!$B:$B,MATCH(C190,'Оборудование'!$A:$A,0)),"нет такого номера"))</f>
        <v/>
      </c>
      <c r="E190" s="6" t="n"/>
      <c r="F190" s="6" t="n"/>
      <c r="G190" s="8">
        <f>IF(OR(A190="",B190=""),"",MAX(1,ROUNDUP(B190-A190,0)))</f>
        <v/>
      </c>
      <c r="H190" s="9">
        <f>IF(OR(G190="",C190=""),"",G190*IFERROR(INDEX('Оборудование'!$D:$D,MATCH(C190,'Оборудование'!$A:$A,0)),0))</f>
        <v/>
      </c>
      <c r="I190" s="7" t="n"/>
      <c r="J190" s="7" t="n"/>
      <c r="K190" s="6" t="n"/>
      <c r="L190" s="6" t="n"/>
      <c r="M190" s="9">
        <f>IF(H190="","",MAX(0,H190-N(I190)))</f>
        <v/>
      </c>
      <c r="N190" s="8">
        <f>IF(AND(K190="выдано",B190&lt;&gt;"",TODAY()&gt;B190),INT(TODAY()-B190),"")</f>
        <v/>
      </c>
    </row>
    <row r="191">
      <c r="A191" s="10" t="n"/>
      <c r="B191" s="10" t="n"/>
      <c r="C191" s="6" t="n"/>
      <c r="D191" s="8">
        <f>IF(C191="","",IFERROR(INDEX('Оборудование'!$B:$B,MATCH(C191,'Оборудование'!$A:$A,0)),"нет такого номера"))</f>
        <v/>
      </c>
      <c r="E191" s="6" t="n"/>
      <c r="F191" s="6" t="n"/>
      <c r="G191" s="8">
        <f>IF(OR(A191="",B191=""),"",MAX(1,ROUNDUP(B191-A191,0)))</f>
        <v/>
      </c>
      <c r="H191" s="9">
        <f>IF(OR(G191="",C191=""),"",G191*IFERROR(INDEX('Оборудование'!$D:$D,MATCH(C191,'Оборудование'!$A:$A,0)),0))</f>
        <v/>
      </c>
      <c r="I191" s="7" t="n"/>
      <c r="J191" s="7" t="n"/>
      <c r="K191" s="6" t="n"/>
      <c r="L191" s="6" t="n"/>
      <c r="M191" s="9">
        <f>IF(H191="","",MAX(0,H191-N(I191)))</f>
        <v/>
      </c>
      <c r="N191" s="8">
        <f>IF(AND(K191="выдано",B191&lt;&gt;"",TODAY()&gt;B191),INT(TODAY()-B191),"")</f>
        <v/>
      </c>
    </row>
    <row r="192">
      <c r="A192" s="10" t="n"/>
      <c r="B192" s="10" t="n"/>
      <c r="C192" s="6" t="n"/>
      <c r="D192" s="8">
        <f>IF(C192="","",IFERROR(INDEX('Оборудование'!$B:$B,MATCH(C192,'Оборудование'!$A:$A,0)),"нет такого номера"))</f>
        <v/>
      </c>
      <c r="E192" s="6" t="n"/>
      <c r="F192" s="6" t="n"/>
      <c r="G192" s="8">
        <f>IF(OR(A192="",B192=""),"",MAX(1,ROUNDUP(B192-A192,0)))</f>
        <v/>
      </c>
      <c r="H192" s="9">
        <f>IF(OR(G192="",C192=""),"",G192*IFERROR(INDEX('Оборудование'!$D:$D,MATCH(C192,'Оборудование'!$A:$A,0)),0))</f>
        <v/>
      </c>
      <c r="I192" s="7" t="n"/>
      <c r="J192" s="7" t="n"/>
      <c r="K192" s="6" t="n"/>
      <c r="L192" s="6" t="n"/>
      <c r="M192" s="9">
        <f>IF(H192="","",MAX(0,H192-N(I192)))</f>
        <v/>
      </c>
      <c r="N192" s="8">
        <f>IF(AND(K192="выдано",B192&lt;&gt;"",TODAY()&gt;B192),INT(TODAY()-B192),"")</f>
        <v/>
      </c>
    </row>
    <row r="193">
      <c r="A193" s="10" t="n"/>
      <c r="B193" s="10" t="n"/>
      <c r="C193" s="6" t="n"/>
      <c r="D193" s="8">
        <f>IF(C193="","",IFERROR(INDEX('Оборудование'!$B:$B,MATCH(C193,'Оборудование'!$A:$A,0)),"нет такого номера"))</f>
        <v/>
      </c>
      <c r="E193" s="6" t="n"/>
      <c r="F193" s="6" t="n"/>
      <c r="G193" s="8">
        <f>IF(OR(A193="",B193=""),"",MAX(1,ROUNDUP(B193-A193,0)))</f>
        <v/>
      </c>
      <c r="H193" s="9">
        <f>IF(OR(G193="",C193=""),"",G193*IFERROR(INDEX('Оборудование'!$D:$D,MATCH(C193,'Оборудование'!$A:$A,0)),0))</f>
        <v/>
      </c>
      <c r="I193" s="7" t="n"/>
      <c r="J193" s="7" t="n"/>
      <c r="K193" s="6" t="n"/>
      <c r="L193" s="6" t="n"/>
      <c r="M193" s="9">
        <f>IF(H193="","",MAX(0,H193-N(I193)))</f>
        <v/>
      </c>
      <c r="N193" s="8">
        <f>IF(AND(K193="выдано",B193&lt;&gt;"",TODAY()&gt;B193),INT(TODAY()-B193),"")</f>
        <v/>
      </c>
    </row>
    <row r="194">
      <c r="A194" s="10" t="n"/>
      <c r="B194" s="10" t="n"/>
      <c r="C194" s="6" t="n"/>
      <c r="D194" s="8">
        <f>IF(C194="","",IFERROR(INDEX('Оборудование'!$B:$B,MATCH(C194,'Оборудование'!$A:$A,0)),"нет такого номера"))</f>
        <v/>
      </c>
      <c r="E194" s="6" t="n"/>
      <c r="F194" s="6" t="n"/>
      <c r="G194" s="8">
        <f>IF(OR(A194="",B194=""),"",MAX(1,ROUNDUP(B194-A194,0)))</f>
        <v/>
      </c>
      <c r="H194" s="9">
        <f>IF(OR(G194="",C194=""),"",G194*IFERROR(INDEX('Оборудование'!$D:$D,MATCH(C194,'Оборудование'!$A:$A,0)),0))</f>
        <v/>
      </c>
      <c r="I194" s="7" t="n"/>
      <c r="J194" s="7" t="n"/>
      <c r="K194" s="6" t="n"/>
      <c r="L194" s="6" t="n"/>
      <c r="M194" s="9">
        <f>IF(H194="","",MAX(0,H194-N(I194)))</f>
        <v/>
      </c>
      <c r="N194" s="8">
        <f>IF(AND(K194="выдано",B194&lt;&gt;"",TODAY()&gt;B194),INT(TODAY()-B194),"")</f>
        <v/>
      </c>
    </row>
    <row r="195">
      <c r="A195" s="10" t="n"/>
      <c r="B195" s="10" t="n"/>
      <c r="C195" s="6" t="n"/>
      <c r="D195" s="8">
        <f>IF(C195="","",IFERROR(INDEX('Оборудование'!$B:$B,MATCH(C195,'Оборудование'!$A:$A,0)),"нет такого номера"))</f>
        <v/>
      </c>
      <c r="E195" s="6" t="n"/>
      <c r="F195" s="6" t="n"/>
      <c r="G195" s="8">
        <f>IF(OR(A195="",B195=""),"",MAX(1,ROUNDUP(B195-A195,0)))</f>
        <v/>
      </c>
      <c r="H195" s="9">
        <f>IF(OR(G195="",C195=""),"",G195*IFERROR(INDEX('Оборудование'!$D:$D,MATCH(C195,'Оборудование'!$A:$A,0)),0))</f>
        <v/>
      </c>
      <c r="I195" s="7" t="n"/>
      <c r="J195" s="7" t="n"/>
      <c r="K195" s="6" t="n"/>
      <c r="L195" s="6" t="n"/>
      <c r="M195" s="9">
        <f>IF(H195="","",MAX(0,H195-N(I195)))</f>
        <v/>
      </c>
      <c r="N195" s="8">
        <f>IF(AND(K195="выдано",B195&lt;&gt;"",TODAY()&gt;B195),INT(TODAY()-B195),"")</f>
        <v/>
      </c>
    </row>
    <row r="196">
      <c r="A196" s="10" t="n"/>
      <c r="B196" s="10" t="n"/>
      <c r="C196" s="6" t="n"/>
      <c r="D196" s="8">
        <f>IF(C196="","",IFERROR(INDEX('Оборудование'!$B:$B,MATCH(C196,'Оборудование'!$A:$A,0)),"нет такого номера"))</f>
        <v/>
      </c>
      <c r="E196" s="6" t="n"/>
      <c r="F196" s="6" t="n"/>
      <c r="G196" s="8">
        <f>IF(OR(A196="",B196=""),"",MAX(1,ROUNDUP(B196-A196,0)))</f>
        <v/>
      </c>
      <c r="H196" s="9">
        <f>IF(OR(G196="",C196=""),"",G196*IFERROR(INDEX('Оборудование'!$D:$D,MATCH(C196,'Оборудование'!$A:$A,0)),0))</f>
        <v/>
      </c>
      <c r="I196" s="7" t="n"/>
      <c r="J196" s="7" t="n"/>
      <c r="K196" s="6" t="n"/>
      <c r="L196" s="6" t="n"/>
      <c r="M196" s="9">
        <f>IF(H196="","",MAX(0,H196-N(I196)))</f>
        <v/>
      </c>
      <c r="N196" s="8">
        <f>IF(AND(K196="выдано",B196&lt;&gt;"",TODAY()&gt;B196),INT(TODAY()-B196),"")</f>
        <v/>
      </c>
    </row>
    <row r="197">
      <c r="A197" s="10" t="n"/>
      <c r="B197" s="10" t="n"/>
      <c r="C197" s="6" t="n"/>
      <c r="D197" s="8">
        <f>IF(C197="","",IFERROR(INDEX('Оборудование'!$B:$B,MATCH(C197,'Оборудование'!$A:$A,0)),"нет такого номера"))</f>
        <v/>
      </c>
      <c r="E197" s="6" t="n"/>
      <c r="F197" s="6" t="n"/>
      <c r="G197" s="8">
        <f>IF(OR(A197="",B197=""),"",MAX(1,ROUNDUP(B197-A197,0)))</f>
        <v/>
      </c>
      <c r="H197" s="9">
        <f>IF(OR(G197="",C197=""),"",G197*IFERROR(INDEX('Оборудование'!$D:$D,MATCH(C197,'Оборудование'!$A:$A,0)),0))</f>
        <v/>
      </c>
      <c r="I197" s="7" t="n"/>
      <c r="J197" s="7" t="n"/>
      <c r="K197" s="6" t="n"/>
      <c r="L197" s="6" t="n"/>
      <c r="M197" s="9">
        <f>IF(H197="","",MAX(0,H197-N(I197)))</f>
        <v/>
      </c>
      <c r="N197" s="8">
        <f>IF(AND(K197="выдано",B197&lt;&gt;"",TODAY()&gt;B197),INT(TODAY()-B197),"")</f>
        <v/>
      </c>
    </row>
    <row r="198">
      <c r="A198" s="10" t="n"/>
      <c r="B198" s="10" t="n"/>
      <c r="C198" s="6" t="n"/>
      <c r="D198" s="8">
        <f>IF(C198="","",IFERROR(INDEX('Оборудование'!$B:$B,MATCH(C198,'Оборудование'!$A:$A,0)),"нет такого номера"))</f>
        <v/>
      </c>
      <c r="E198" s="6" t="n"/>
      <c r="F198" s="6" t="n"/>
      <c r="G198" s="8">
        <f>IF(OR(A198="",B198=""),"",MAX(1,ROUNDUP(B198-A198,0)))</f>
        <v/>
      </c>
      <c r="H198" s="9">
        <f>IF(OR(G198="",C198=""),"",G198*IFERROR(INDEX('Оборудование'!$D:$D,MATCH(C198,'Оборудование'!$A:$A,0)),0))</f>
        <v/>
      </c>
      <c r="I198" s="7" t="n"/>
      <c r="J198" s="7" t="n"/>
      <c r="K198" s="6" t="n"/>
      <c r="L198" s="6" t="n"/>
      <c r="M198" s="9">
        <f>IF(H198="","",MAX(0,H198-N(I198)))</f>
        <v/>
      </c>
      <c r="N198" s="8">
        <f>IF(AND(K198="выдано",B198&lt;&gt;"",TODAY()&gt;B198),INT(TODAY()-B198),"")</f>
        <v/>
      </c>
    </row>
    <row r="199">
      <c r="A199" s="10" t="n"/>
      <c r="B199" s="10" t="n"/>
      <c r="C199" s="6" t="n"/>
      <c r="D199" s="8">
        <f>IF(C199="","",IFERROR(INDEX('Оборудование'!$B:$B,MATCH(C199,'Оборудование'!$A:$A,0)),"нет такого номера"))</f>
        <v/>
      </c>
      <c r="E199" s="6" t="n"/>
      <c r="F199" s="6" t="n"/>
      <c r="G199" s="8">
        <f>IF(OR(A199="",B199=""),"",MAX(1,ROUNDUP(B199-A199,0)))</f>
        <v/>
      </c>
      <c r="H199" s="9">
        <f>IF(OR(G199="",C199=""),"",G199*IFERROR(INDEX('Оборудование'!$D:$D,MATCH(C199,'Оборудование'!$A:$A,0)),0))</f>
        <v/>
      </c>
      <c r="I199" s="7" t="n"/>
      <c r="J199" s="7" t="n"/>
      <c r="K199" s="6" t="n"/>
      <c r="L199" s="6" t="n"/>
      <c r="M199" s="9">
        <f>IF(H199="","",MAX(0,H199-N(I199)))</f>
        <v/>
      </c>
      <c r="N199" s="8">
        <f>IF(AND(K199="выдано",B199&lt;&gt;"",TODAY()&gt;B199),INT(TODAY()-B199),"")</f>
        <v/>
      </c>
    </row>
    <row r="200">
      <c r="A200" s="10" t="n"/>
      <c r="B200" s="10" t="n"/>
      <c r="C200" s="6" t="n"/>
      <c r="D200" s="8">
        <f>IF(C200="","",IFERROR(INDEX('Оборудование'!$B:$B,MATCH(C200,'Оборудование'!$A:$A,0)),"нет такого номера"))</f>
        <v/>
      </c>
      <c r="E200" s="6" t="n"/>
      <c r="F200" s="6" t="n"/>
      <c r="G200" s="8">
        <f>IF(OR(A200="",B200=""),"",MAX(1,ROUNDUP(B200-A200,0)))</f>
        <v/>
      </c>
      <c r="H200" s="9">
        <f>IF(OR(G200="",C200=""),"",G200*IFERROR(INDEX('Оборудование'!$D:$D,MATCH(C200,'Оборудование'!$A:$A,0)),0))</f>
        <v/>
      </c>
      <c r="I200" s="7" t="n"/>
      <c r="J200" s="7" t="n"/>
      <c r="K200" s="6" t="n"/>
      <c r="L200" s="6" t="n"/>
      <c r="M200" s="9">
        <f>IF(H200="","",MAX(0,H200-N(I200)))</f>
        <v/>
      </c>
      <c r="N200" s="8">
        <f>IF(AND(K200="выдано",B200&lt;&gt;"",TODAY()&gt;B200),INT(TODAY()-B200),"")</f>
        <v/>
      </c>
    </row>
    <row r="201">
      <c r="A201" s="10" t="n"/>
      <c r="B201" s="10" t="n"/>
      <c r="C201" s="6" t="n"/>
      <c r="D201" s="8">
        <f>IF(C201="","",IFERROR(INDEX('Оборудование'!$B:$B,MATCH(C201,'Оборудование'!$A:$A,0)),"нет такого номера"))</f>
        <v/>
      </c>
      <c r="E201" s="6" t="n"/>
      <c r="F201" s="6" t="n"/>
      <c r="G201" s="8">
        <f>IF(OR(A201="",B201=""),"",MAX(1,ROUNDUP(B201-A201,0)))</f>
        <v/>
      </c>
      <c r="H201" s="9">
        <f>IF(OR(G201="",C201=""),"",G201*IFERROR(INDEX('Оборудование'!$D:$D,MATCH(C201,'Оборудование'!$A:$A,0)),0))</f>
        <v/>
      </c>
      <c r="I201" s="7" t="n"/>
      <c r="J201" s="7" t="n"/>
      <c r="K201" s="6" t="n"/>
      <c r="L201" s="6" t="n"/>
      <c r="M201" s="9">
        <f>IF(H201="","",MAX(0,H201-N(I201)))</f>
        <v/>
      </c>
      <c r="N201" s="8">
        <f>IF(AND(K201="выдано",B201&lt;&gt;"",TODAY()&gt;B201),INT(TODAY()-B201),"")</f>
        <v/>
      </c>
    </row>
    <row r="202">
      <c r="A202" s="10" t="n"/>
      <c r="B202" s="10" t="n"/>
      <c r="C202" s="6" t="n"/>
      <c r="D202" s="8">
        <f>IF(C202="","",IFERROR(INDEX('Оборудование'!$B:$B,MATCH(C202,'Оборудование'!$A:$A,0)),"нет такого номера"))</f>
        <v/>
      </c>
      <c r="E202" s="6" t="n"/>
      <c r="F202" s="6" t="n"/>
      <c r="G202" s="8">
        <f>IF(OR(A202="",B202=""),"",MAX(1,ROUNDUP(B202-A202,0)))</f>
        <v/>
      </c>
      <c r="H202" s="9">
        <f>IF(OR(G202="",C202=""),"",G202*IFERROR(INDEX('Оборудование'!$D:$D,MATCH(C202,'Оборудование'!$A:$A,0)),0))</f>
        <v/>
      </c>
      <c r="I202" s="7" t="n"/>
      <c r="J202" s="7" t="n"/>
      <c r="K202" s="6" t="n"/>
      <c r="L202" s="6" t="n"/>
      <c r="M202" s="9">
        <f>IF(H202="","",MAX(0,H202-N(I202)))</f>
        <v/>
      </c>
      <c r="N202" s="8">
        <f>IF(AND(K202="выдано",B202&lt;&gt;"",TODAY()&gt;B202),INT(TODAY()-B202),"")</f>
        <v/>
      </c>
    </row>
    <row r="203">
      <c r="A203" s="10" t="n"/>
      <c r="B203" s="10" t="n"/>
      <c r="C203" s="6" t="n"/>
      <c r="D203" s="8">
        <f>IF(C203="","",IFERROR(INDEX('Оборудование'!$B:$B,MATCH(C203,'Оборудование'!$A:$A,0)),"нет такого номера"))</f>
        <v/>
      </c>
      <c r="E203" s="6" t="n"/>
      <c r="F203" s="6" t="n"/>
      <c r="G203" s="8">
        <f>IF(OR(A203="",B203=""),"",MAX(1,ROUNDUP(B203-A203,0)))</f>
        <v/>
      </c>
      <c r="H203" s="9">
        <f>IF(OR(G203="",C203=""),"",G203*IFERROR(INDEX('Оборудование'!$D:$D,MATCH(C203,'Оборудование'!$A:$A,0)),0))</f>
        <v/>
      </c>
      <c r="I203" s="7" t="n"/>
      <c r="J203" s="7" t="n"/>
      <c r="K203" s="6" t="n"/>
      <c r="L203" s="6" t="n"/>
      <c r="M203" s="9">
        <f>IF(H203="","",MAX(0,H203-N(I203)))</f>
        <v/>
      </c>
      <c r="N203" s="8">
        <f>IF(AND(K203="выдано",B203&lt;&gt;"",TODAY()&gt;B203),INT(TODAY()-B203),"")</f>
        <v/>
      </c>
    </row>
    <row r="204">
      <c r="A204" s="10" t="n"/>
      <c r="B204" s="10" t="n"/>
      <c r="C204" s="6" t="n"/>
      <c r="D204" s="8">
        <f>IF(C204="","",IFERROR(INDEX('Оборудование'!$B:$B,MATCH(C204,'Оборудование'!$A:$A,0)),"нет такого номера"))</f>
        <v/>
      </c>
      <c r="E204" s="6" t="n"/>
      <c r="F204" s="6" t="n"/>
      <c r="G204" s="8">
        <f>IF(OR(A204="",B204=""),"",MAX(1,ROUNDUP(B204-A204,0)))</f>
        <v/>
      </c>
      <c r="H204" s="9">
        <f>IF(OR(G204="",C204=""),"",G204*IFERROR(INDEX('Оборудование'!$D:$D,MATCH(C204,'Оборудование'!$A:$A,0)),0))</f>
        <v/>
      </c>
      <c r="I204" s="7" t="n"/>
      <c r="J204" s="7" t="n"/>
      <c r="K204" s="6" t="n"/>
      <c r="L204" s="6" t="n"/>
      <c r="M204" s="9">
        <f>IF(H204="","",MAX(0,H204-N(I204)))</f>
        <v/>
      </c>
      <c r="N204" s="8">
        <f>IF(AND(K204="выдано",B204&lt;&gt;"",TODAY()&gt;B204),INT(TODAY()-B204),"")</f>
        <v/>
      </c>
    </row>
    <row r="205">
      <c r="A205" s="10" t="n"/>
      <c r="B205" s="10" t="n"/>
      <c r="C205" s="6" t="n"/>
      <c r="D205" s="8">
        <f>IF(C205="","",IFERROR(INDEX('Оборудование'!$B:$B,MATCH(C205,'Оборудование'!$A:$A,0)),"нет такого номера"))</f>
        <v/>
      </c>
      <c r="E205" s="6" t="n"/>
      <c r="F205" s="6" t="n"/>
      <c r="G205" s="8">
        <f>IF(OR(A205="",B205=""),"",MAX(1,ROUNDUP(B205-A205,0)))</f>
        <v/>
      </c>
      <c r="H205" s="9">
        <f>IF(OR(G205="",C205=""),"",G205*IFERROR(INDEX('Оборудование'!$D:$D,MATCH(C205,'Оборудование'!$A:$A,0)),0))</f>
        <v/>
      </c>
      <c r="I205" s="7" t="n"/>
      <c r="J205" s="7" t="n"/>
      <c r="K205" s="6" t="n"/>
      <c r="L205" s="6" t="n"/>
      <c r="M205" s="9">
        <f>IF(H205="","",MAX(0,H205-N(I205)))</f>
        <v/>
      </c>
      <c r="N205" s="8">
        <f>IF(AND(K205="выдано",B205&lt;&gt;"",TODAY()&gt;B205),INT(TODAY()-B205),"")</f>
        <v/>
      </c>
    </row>
    <row r="206">
      <c r="A206" s="10" t="n"/>
      <c r="B206" s="10" t="n"/>
      <c r="C206" s="6" t="n"/>
      <c r="D206" s="8">
        <f>IF(C206="","",IFERROR(INDEX('Оборудование'!$B:$B,MATCH(C206,'Оборудование'!$A:$A,0)),"нет такого номера"))</f>
        <v/>
      </c>
      <c r="E206" s="6" t="n"/>
      <c r="F206" s="6" t="n"/>
      <c r="G206" s="8">
        <f>IF(OR(A206="",B206=""),"",MAX(1,ROUNDUP(B206-A206,0)))</f>
        <v/>
      </c>
      <c r="H206" s="9">
        <f>IF(OR(G206="",C206=""),"",G206*IFERROR(INDEX('Оборудование'!$D:$D,MATCH(C206,'Оборудование'!$A:$A,0)),0))</f>
        <v/>
      </c>
      <c r="I206" s="7" t="n"/>
      <c r="J206" s="7" t="n"/>
      <c r="K206" s="6" t="n"/>
      <c r="L206" s="6" t="n"/>
      <c r="M206" s="9">
        <f>IF(H206="","",MAX(0,H206-N(I206)))</f>
        <v/>
      </c>
      <c r="N206" s="8">
        <f>IF(AND(K206="выдано",B206&lt;&gt;"",TODAY()&gt;B206),INT(TODAY()-B206),"")</f>
        <v/>
      </c>
    </row>
    <row r="207">
      <c r="A207" s="10" t="n"/>
      <c r="B207" s="10" t="n"/>
      <c r="C207" s="6" t="n"/>
      <c r="D207" s="8">
        <f>IF(C207="","",IFERROR(INDEX('Оборудование'!$B:$B,MATCH(C207,'Оборудование'!$A:$A,0)),"нет такого номера"))</f>
        <v/>
      </c>
      <c r="E207" s="6" t="n"/>
      <c r="F207" s="6" t="n"/>
      <c r="G207" s="8">
        <f>IF(OR(A207="",B207=""),"",MAX(1,ROUNDUP(B207-A207,0)))</f>
        <v/>
      </c>
      <c r="H207" s="9">
        <f>IF(OR(G207="",C207=""),"",G207*IFERROR(INDEX('Оборудование'!$D:$D,MATCH(C207,'Оборудование'!$A:$A,0)),0))</f>
        <v/>
      </c>
      <c r="I207" s="7" t="n"/>
      <c r="J207" s="7" t="n"/>
      <c r="K207" s="6" t="n"/>
      <c r="L207" s="6" t="n"/>
      <c r="M207" s="9">
        <f>IF(H207="","",MAX(0,H207-N(I207)))</f>
        <v/>
      </c>
      <c r="N207" s="8">
        <f>IF(AND(K207="выдано",B207&lt;&gt;"",TODAY()&gt;B207),INT(TODAY()-B207),"")</f>
        <v/>
      </c>
    </row>
    <row r="208">
      <c r="A208" s="10" t="n"/>
      <c r="B208" s="10" t="n"/>
      <c r="C208" s="6" t="n"/>
      <c r="D208" s="8">
        <f>IF(C208="","",IFERROR(INDEX('Оборудование'!$B:$B,MATCH(C208,'Оборудование'!$A:$A,0)),"нет такого номера"))</f>
        <v/>
      </c>
      <c r="E208" s="6" t="n"/>
      <c r="F208" s="6" t="n"/>
      <c r="G208" s="8">
        <f>IF(OR(A208="",B208=""),"",MAX(1,ROUNDUP(B208-A208,0)))</f>
        <v/>
      </c>
      <c r="H208" s="9">
        <f>IF(OR(G208="",C208=""),"",G208*IFERROR(INDEX('Оборудование'!$D:$D,MATCH(C208,'Оборудование'!$A:$A,0)),0))</f>
        <v/>
      </c>
      <c r="I208" s="7" t="n"/>
      <c r="J208" s="7" t="n"/>
      <c r="K208" s="6" t="n"/>
      <c r="L208" s="6" t="n"/>
      <c r="M208" s="9">
        <f>IF(H208="","",MAX(0,H208-N(I208)))</f>
        <v/>
      </c>
      <c r="N208" s="8">
        <f>IF(AND(K208="выдано",B208&lt;&gt;"",TODAY()&gt;B208),INT(TODAY()-B208),"")</f>
        <v/>
      </c>
    </row>
    <row r="209">
      <c r="A209" s="10" t="n"/>
      <c r="B209" s="10" t="n"/>
      <c r="C209" s="6" t="n"/>
      <c r="D209" s="8">
        <f>IF(C209="","",IFERROR(INDEX('Оборудование'!$B:$B,MATCH(C209,'Оборудование'!$A:$A,0)),"нет такого номера"))</f>
        <v/>
      </c>
      <c r="E209" s="6" t="n"/>
      <c r="F209" s="6" t="n"/>
      <c r="G209" s="8">
        <f>IF(OR(A209="",B209=""),"",MAX(1,ROUNDUP(B209-A209,0)))</f>
        <v/>
      </c>
      <c r="H209" s="9">
        <f>IF(OR(G209="",C209=""),"",G209*IFERROR(INDEX('Оборудование'!$D:$D,MATCH(C209,'Оборудование'!$A:$A,0)),0))</f>
        <v/>
      </c>
      <c r="I209" s="7" t="n"/>
      <c r="J209" s="7" t="n"/>
      <c r="K209" s="6" t="n"/>
      <c r="L209" s="6" t="n"/>
      <c r="M209" s="9">
        <f>IF(H209="","",MAX(0,H209-N(I209)))</f>
        <v/>
      </c>
      <c r="N209" s="8">
        <f>IF(AND(K209="выдано",B209&lt;&gt;"",TODAY()&gt;B209),INT(TODAY()-B209),"")</f>
        <v/>
      </c>
    </row>
    <row r="210">
      <c r="A210" s="10" t="n"/>
      <c r="B210" s="10" t="n"/>
      <c r="C210" s="6" t="n"/>
      <c r="D210" s="8">
        <f>IF(C210="","",IFERROR(INDEX('Оборудование'!$B:$B,MATCH(C210,'Оборудование'!$A:$A,0)),"нет такого номера"))</f>
        <v/>
      </c>
      <c r="E210" s="6" t="n"/>
      <c r="F210" s="6" t="n"/>
      <c r="G210" s="8">
        <f>IF(OR(A210="",B210=""),"",MAX(1,ROUNDUP(B210-A210,0)))</f>
        <v/>
      </c>
      <c r="H210" s="9">
        <f>IF(OR(G210="",C210=""),"",G210*IFERROR(INDEX('Оборудование'!$D:$D,MATCH(C210,'Оборудование'!$A:$A,0)),0))</f>
        <v/>
      </c>
      <c r="I210" s="7" t="n"/>
      <c r="J210" s="7" t="n"/>
      <c r="K210" s="6" t="n"/>
      <c r="L210" s="6" t="n"/>
      <c r="M210" s="9">
        <f>IF(H210="","",MAX(0,H210-N(I210)))</f>
        <v/>
      </c>
      <c r="N210" s="8">
        <f>IF(AND(K210="выдано",B210&lt;&gt;"",TODAY()&gt;B210),INT(TODAY()-B210),"")</f>
        <v/>
      </c>
    </row>
    <row r="211">
      <c r="A211" s="10" t="n"/>
      <c r="B211" s="10" t="n"/>
      <c r="C211" s="6" t="n"/>
      <c r="D211" s="8">
        <f>IF(C211="","",IFERROR(INDEX('Оборудование'!$B:$B,MATCH(C211,'Оборудование'!$A:$A,0)),"нет такого номера"))</f>
        <v/>
      </c>
      <c r="E211" s="6" t="n"/>
      <c r="F211" s="6" t="n"/>
      <c r="G211" s="8">
        <f>IF(OR(A211="",B211=""),"",MAX(1,ROUNDUP(B211-A211,0)))</f>
        <v/>
      </c>
      <c r="H211" s="9">
        <f>IF(OR(G211="",C211=""),"",G211*IFERROR(INDEX('Оборудование'!$D:$D,MATCH(C211,'Оборудование'!$A:$A,0)),0))</f>
        <v/>
      </c>
      <c r="I211" s="7" t="n"/>
      <c r="J211" s="7" t="n"/>
      <c r="K211" s="6" t="n"/>
      <c r="L211" s="6" t="n"/>
      <c r="M211" s="9">
        <f>IF(H211="","",MAX(0,H211-N(I211)))</f>
        <v/>
      </c>
      <c r="N211" s="8">
        <f>IF(AND(K211="выдано",B211&lt;&gt;"",TODAY()&gt;B211),INT(TODAY()-B211),"")</f>
        <v/>
      </c>
    </row>
    <row r="212">
      <c r="A212" s="10" t="n"/>
      <c r="B212" s="10" t="n"/>
      <c r="C212" s="6" t="n"/>
      <c r="D212" s="8">
        <f>IF(C212="","",IFERROR(INDEX('Оборудование'!$B:$B,MATCH(C212,'Оборудование'!$A:$A,0)),"нет такого номера"))</f>
        <v/>
      </c>
      <c r="E212" s="6" t="n"/>
      <c r="F212" s="6" t="n"/>
      <c r="G212" s="8">
        <f>IF(OR(A212="",B212=""),"",MAX(1,ROUNDUP(B212-A212,0)))</f>
        <v/>
      </c>
      <c r="H212" s="9">
        <f>IF(OR(G212="",C212=""),"",G212*IFERROR(INDEX('Оборудование'!$D:$D,MATCH(C212,'Оборудование'!$A:$A,0)),0))</f>
        <v/>
      </c>
      <c r="I212" s="7" t="n"/>
      <c r="J212" s="7" t="n"/>
      <c r="K212" s="6" t="n"/>
      <c r="L212" s="6" t="n"/>
      <c r="M212" s="9">
        <f>IF(H212="","",MAX(0,H212-N(I212)))</f>
        <v/>
      </c>
      <c r="N212" s="8">
        <f>IF(AND(K212="выдано",B212&lt;&gt;"",TODAY()&gt;B212),INT(TODAY()-B212),"")</f>
        <v/>
      </c>
    </row>
    <row r="213">
      <c r="A213" s="10" t="n"/>
      <c r="B213" s="10" t="n"/>
      <c r="C213" s="6" t="n"/>
      <c r="D213" s="8">
        <f>IF(C213="","",IFERROR(INDEX('Оборудование'!$B:$B,MATCH(C213,'Оборудование'!$A:$A,0)),"нет такого номера"))</f>
        <v/>
      </c>
      <c r="E213" s="6" t="n"/>
      <c r="F213" s="6" t="n"/>
      <c r="G213" s="8">
        <f>IF(OR(A213="",B213=""),"",MAX(1,ROUNDUP(B213-A213,0)))</f>
        <v/>
      </c>
      <c r="H213" s="9">
        <f>IF(OR(G213="",C213=""),"",G213*IFERROR(INDEX('Оборудование'!$D:$D,MATCH(C213,'Оборудование'!$A:$A,0)),0))</f>
        <v/>
      </c>
      <c r="I213" s="7" t="n"/>
      <c r="J213" s="7" t="n"/>
      <c r="K213" s="6" t="n"/>
      <c r="L213" s="6" t="n"/>
      <c r="M213" s="9">
        <f>IF(H213="","",MAX(0,H213-N(I213)))</f>
        <v/>
      </c>
      <c r="N213" s="8">
        <f>IF(AND(K213="выдано",B213&lt;&gt;"",TODAY()&gt;B213),INT(TODAY()-B213),"")</f>
        <v/>
      </c>
    </row>
    <row r="214">
      <c r="A214" s="10" t="n"/>
      <c r="B214" s="10" t="n"/>
      <c r="C214" s="6" t="n"/>
      <c r="D214" s="8">
        <f>IF(C214="","",IFERROR(INDEX('Оборудование'!$B:$B,MATCH(C214,'Оборудование'!$A:$A,0)),"нет такого номера"))</f>
        <v/>
      </c>
      <c r="E214" s="6" t="n"/>
      <c r="F214" s="6" t="n"/>
      <c r="G214" s="8">
        <f>IF(OR(A214="",B214=""),"",MAX(1,ROUNDUP(B214-A214,0)))</f>
        <v/>
      </c>
      <c r="H214" s="9">
        <f>IF(OR(G214="",C214=""),"",G214*IFERROR(INDEX('Оборудование'!$D:$D,MATCH(C214,'Оборудование'!$A:$A,0)),0))</f>
        <v/>
      </c>
      <c r="I214" s="7" t="n"/>
      <c r="J214" s="7" t="n"/>
      <c r="K214" s="6" t="n"/>
      <c r="L214" s="6" t="n"/>
      <c r="M214" s="9">
        <f>IF(H214="","",MAX(0,H214-N(I214)))</f>
        <v/>
      </c>
      <c r="N214" s="8">
        <f>IF(AND(K214="выдано",B214&lt;&gt;"",TODAY()&gt;B214),INT(TODAY()-B214),"")</f>
        <v/>
      </c>
    </row>
    <row r="215">
      <c r="A215" s="10" t="n"/>
      <c r="B215" s="10" t="n"/>
      <c r="C215" s="6" t="n"/>
      <c r="D215" s="8">
        <f>IF(C215="","",IFERROR(INDEX('Оборудование'!$B:$B,MATCH(C215,'Оборудование'!$A:$A,0)),"нет такого номера"))</f>
        <v/>
      </c>
      <c r="E215" s="6" t="n"/>
      <c r="F215" s="6" t="n"/>
      <c r="G215" s="8">
        <f>IF(OR(A215="",B215=""),"",MAX(1,ROUNDUP(B215-A215,0)))</f>
        <v/>
      </c>
      <c r="H215" s="9">
        <f>IF(OR(G215="",C215=""),"",G215*IFERROR(INDEX('Оборудование'!$D:$D,MATCH(C215,'Оборудование'!$A:$A,0)),0))</f>
        <v/>
      </c>
      <c r="I215" s="7" t="n"/>
      <c r="J215" s="7" t="n"/>
      <c r="K215" s="6" t="n"/>
      <c r="L215" s="6" t="n"/>
      <c r="M215" s="9">
        <f>IF(H215="","",MAX(0,H215-N(I215)))</f>
        <v/>
      </c>
      <c r="N215" s="8">
        <f>IF(AND(K215="выдано",B215&lt;&gt;"",TODAY()&gt;B215),INT(TODAY()-B215),"")</f>
        <v/>
      </c>
    </row>
    <row r="216">
      <c r="A216" s="10" t="n"/>
      <c r="B216" s="10" t="n"/>
      <c r="C216" s="6" t="n"/>
      <c r="D216" s="8">
        <f>IF(C216="","",IFERROR(INDEX('Оборудование'!$B:$B,MATCH(C216,'Оборудование'!$A:$A,0)),"нет такого номера"))</f>
        <v/>
      </c>
      <c r="E216" s="6" t="n"/>
      <c r="F216" s="6" t="n"/>
      <c r="G216" s="8">
        <f>IF(OR(A216="",B216=""),"",MAX(1,ROUNDUP(B216-A216,0)))</f>
        <v/>
      </c>
      <c r="H216" s="9">
        <f>IF(OR(G216="",C216=""),"",G216*IFERROR(INDEX('Оборудование'!$D:$D,MATCH(C216,'Оборудование'!$A:$A,0)),0))</f>
        <v/>
      </c>
      <c r="I216" s="7" t="n"/>
      <c r="J216" s="7" t="n"/>
      <c r="K216" s="6" t="n"/>
      <c r="L216" s="6" t="n"/>
      <c r="M216" s="9">
        <f>IF(H216="","",MAX(0,H216-N(I216)))</f>
        <v/>
      </c>
      <c r="N216" s="8">
        <f>IF(AND(K216="выдано",B216&lt;&gt;"",TODAY()&gt;B216),INT(TODAY()-B216),"")</f>
        <v/>
      </c>
    </row>
    <row r="217">
      <c r="A217" s="10" t="n"/>
      <c r="B217" s="10" t="n"/>
      <c r="C217" s="6" t="n"/>
      <c r="D217" s="8">
        <f>IF(C217="","",IFERROR(INDEX('Оборудование'!$B:$B,MATCH(C217,'Оборудование'!$A:$A,0)),"нет такого номера"))</f>
        <v/>
      </c>
      <c r="E217" s="6" t="n"/>
      <c r="F217" s="6" t="n"/>
      <c r="G217" s="8">
        <f>IF(OR(A217="",B217=""),"",MAX(1,ROUNDUP(B217-A217,0)))</f>
        <v/>
      </c>
      <c r="H217" s="9">
        <f>IF(OR(G217="",C217=""),"",G217*IFERROR(INDEX('Оборудование'!$D:$D,MATCH(C217,'Оборудование'!$A:$A,0)),0))</f>
        <v/>
      </c>
      <c r="I217" s="7" t="n"/>
      <c r="J217" s="7" t="n"/>
      <c r="K217" s="6" t="n"/>
      <c r="L217" s="6" t="n"/>
      <c r="M217" s="9">
        <f>IF(H217="","",MAX(0,H217-N(I217)))</f>
        <v/>
      </c>
      <c r="N217" s="8">
        <f>IF(AND(K217="выдано",B217&lt;&gt;"",TODAY()&gt;B217),INT(TODAY()-B217),"")</f>
        <v/>
      </c>
    </row>
    <row r="218">
      <c r="A218" s="10" t="n"/>
      <c r="B218" s="10" t="n"/>
      <c r="C218" s="6" t="n"/>
      <c r="D218" s="8">
        <f>IF(C218="","",IFERROR(INDEX('Оборудование'!$B:$B,MATCH(C218,'Оборудование'!$A:$A,0)),"нет такого номера"))</f>
        <v/>
      </c>
      <c r="E218" s="6" t="n"/>
      <c r="F218" s="6" t="n"/>
      <c r="G218" s="8">
        <f>IF(OR(A218="",B218=""),"",MAX(1,ROUNDUP(B218-A218,0)))</f>
        <v/>
      </c>
      <c r="H218" s="9">
        <f>IF(OR(G218="",C218=""),"",G218*IFERROR(INDEX('Оборудование'!$D:$D,MATCH(C218,'Оборудование'!$A:$A,0)),0))</f>
        <v/>
      </c>
      <c r="I218" s="7" t="n"/>
      <c r="J218" s="7" t="n"/>
      <c r="K218" s="6" t="n"/>
      <c r="L218" s="6" t="n"/>
      <c r="M218" s="9">
        <f>IF(H218="","",MAX(0,H218-N(I218)))</f>
        <v/>
      </c>
      <c r="N218" s="8">
        <f>IF(AND(K218="выдано",B218&lt;&gt;"",TODAY()&gt;B218),INT(TODAY()-B218),"")</f>
        <v/>
      </c>
    </row>
    <row r="219">
      <c r="A219" s="10" t="n"/>
      <c r="B219" s="10" t="n"/>
      <c r="C219" s="6" t="n"/>
      <c r="D219" s="8">
        <f>IF(C219="","",IFERROR(INDEX('Оборудование'!$B:$B,MATCH(C219,'Оборудование'!$A:$A,0)),"нет такого номера"))</f>
        <v/>
      </c>
      <c r="E219" s="6" t="n"/>
      <c r="F219" s="6" t="n"/>
      <c r="G219" s="8">
        <f>IF(OR(A219="",B219=""),"",MAX(1,ROUNDUP(B219-A219,0)))</f>
        <v/>
      </c>
      <c r="H219" s="9">
        <f>IF(OR(G219="",C219=""),"",G219*IFERROR(INDEX('Оборудование'!$D:$D,MATCH(C219,'Оборудование'!$A:$A,0)),0))</f>
        <v/>
      </c>
      <c r="I219" s="7" t="n"/>
      <c r="J219" s="7" t="n"/>
      <c r="K219" s="6" t="n"/>
      <c r="L219" s="6" t="n"/>
      <c r="M219" s="9">
        <f>IF(H219="","",MAX(0,H219-N(I219)))</f>
        <v/>
      </c>
      <c r="N219" s="8">
        <f>IF(AND(K219="выдано",B219&lt;&gt;"",TODAY()&gt;B219),INT(TODAY()-B219),"")</f>
        <v/>
      </c>
    </row>
    <row r="220">
      <c r="A220" s="10" t="n"/>
      <c r="B220" s="10" t="n"/>
      <c r="C220" s="6" t="n"/>
      <c r="D220" s="8">
        <f>IF(C220="","",IFERROR(INDEX('Оборудование'!$B:$B,MATCH(C220,'Оборудование'!$A:$A,0)),"нет такого номера"))</f>
        <v/>
      </c>
      <c r="E220" s="6" t="n"/>
      <c r="F220" s="6" t="n"/>
      <c r="G220" s="8">
        <f>IF(OR(A220="",B220=""),"",MAX(1,ROUNDUP(B220-A220,0)))</f>
        <v/>
      </c>
      <c r="H220" s="9">
        <f>IF(OR(G220="",C220=""),"",G220*IFERROR(INDEX('Оборудование'!$D:$D,MATCH(C220,'Оборудование'!$A:$A,0)),0))</f>
        <v/>
      </c>
      <c r="I220" s="7" t="n"/>
      <c r="J220" s="7" t="n"/>
      <c r="K220" s="6" t="n"/>
      <c r="L220" s="6" t="n"/>
      <c r="M220" s="9">
        <f>IF(H220="","",MAX(0,H220-N(I220)))</f>
        <v/>
      </c>
      <c r="N220" s="8">
        <f>IF(AND(K220="выдано",B220&lt;&gt;"",TODAY()&gt;B220),INT(TODAY()-B220),"")</f>
        <v/>
      </c>
    </row>
    <row r="221">
      <c r="A221" s="10" t="n"/>
      <c r="B221" s="10" t="n"/>
      <c r="C221" s="6" t="n"/>
      <c r="D221" s="8">
        <f>IF(C221="","",IFERROR(INDEX('Оборудование'!$B:$B,MATCH(C221,'Оборудование'!$A:$A,0)),"нет такого номера"))</f>
        <v/>
      </c>
      <c r="E221" s="6" t="n"/>
      <c r="F221" s="6" t="n"/>
      <c r="G221" s="8">
        <f>IF(OR(A221="",B221=""),"",MAX(1,ROUNDUP(B221-A221,0)))</f>
        <v/>
      </c>
      <c r="H221" s="9">
        <f>IF(OR(G221="",C221=""),"",G221*IFERROR(INDEX('Оборудование'!$D:$D,MATCH(C221,'Оборудование'!$A:$A,0)),0))</f>
        <v/>
      </c>
      <c r="I221" s="7" t="n"/>
      <c r="J221" s="7" t="n"/>
      <c r="K221" s="6" t="n"/>
      <c r="L221" s="6" t="n"/>
      <c r="M221" s="9">
        <f>IF(H221="","",MAX(0,H221-N(I221)))</f>
        <v/>
      </c>
      <c r="N221" s="8">
        <f>IF(AND(K221="выдано",B221&lt;&gt;"",TODAY()&gt;B221),INT(TODAY()-B221),"")</f>
        <v/>
      </c>
    </row>
    <row r="222">
      <c r="A222" s="10" t="n"/>
      <c r="B222" s="10" t="n"/>
      <c r="C222" s="6" t="n"/>
      <c r="D222" s="8">
        <f>IF(C222="","",IFERROR(INDEX('Оборудование'!$B:$B,MATCH(C222,'Оборудование'!$A:$A,0)),"нет такого номера"))</f>
        <v/>
      </c>
      <c r="E222" s="6" t="n"/>
      <c r="F222" s="6" t="n"/>
      <c r="G222" s="8">
        <f>IF(OR(A222="",B222=""),"",MAX(1,ROUNDUP(B222-A222,0)))</f>
        <v/>
      </c>
      <c r="H222" s="9">
        <f>IF(OR(G222="",C222=""),"",G222*IFERROR(INDEX('Оборудование'!$D:$D,MATCH(C222,'Оборудование'!$A:$A,0)),0))</f>
        <v/>
      </c>
      <c r="I222" s="7" t="n"/>
      <c r="J222" s="7" t="n"/>
      <c r="K222" s="6" t="n"/>
      <c r="L222" s="6" t="n"/>
      <c r="M222" s="9">
        <f>IF(H222="","",MAX(0,H222-N(I222)))</f>
        <v/>
      </c>
      <c r="N222" s="8">
        <f>IF(AND(K222="выдано",B222&lt;&gt;"",TODAY()&gt;B222),INT(TODAY()-B222),"")</f>
        <v/>
      </c>
    </row>
    <row r="223">
      <c r="A223" s="10" t="n"/>
      <c r="B223" s="10" t="n"/>
      <c r="C223" s="6" t="n"/>
      <c r="D223" s="8">
        <f>IF(C223="","",IFERROR(INDEX('Оборудование'!$B:$B,MATCH(C223,'Оборудование'!$A:$A,0)),"нет такого номера"))</f>
        <v/>
      </c>
      <c r="E223" s="6" t="n"/>
      <c r="F223" s="6" t="n"/>
      <c r="G223" s="8">
        <f>IF(OR(A223="",B223=""),"",MAX(1,ROUNDUP(B223-A223,0)))</f>
        <v/>
      </c>
      <c r="H223" s="9">
        <f>IF(OR(G223="",C223=""),"",G223*IFERROR(INDEX('Оборудование'!$D:$D,MATCH(C223,'Оборудование'!$A:$A,0)),0))</f>
        <v/>
      </c>
      <c r="I223" s="7" t="n"/>
      <c r="J223" s="7" t="n"/>
      <c r="K223" s="6" t="n"/>
      <c r="L223" s="6" t="n"/>
      <c r="M223" s="9">
        <f>IF(H223="","",MAX(0,H223-N(I223)))</f>
        <v/>
      </c>
      <c r="N223" s="8">
        <f>IF(AND(K223="выдано",B223&lt;&gt;"",TODAY()&gt;B223),INT(TODAY()-B223),"")</f>
        <v/>
      </c>
    </row>
    <row r="224">
      <c r="A224" s="10" t="n"/>
      <c r="B224" s="10" t="n"/>
      <c r="C224" s="6" t="n"/>
      <c r="D224" s="8">
        <f>IF(C224="","",IFERROR(INDEX('Оборудование'!$B:$B,MATCH(C224,'Оборудование'!$A:$A,0)),"нет такого номера"))</f>
        <v/>
      </c>
      <c r="E224" s="6" t="n"/>
      <c r="F224" s="6" t="n"/>
      <c r="G224" s="8">
        <f>IF(OR(A224="",B224=""),"",MAX(1,ROUNDUP(B224-A224,0)))</f>
        <v/>
      </c>
      <c r="H224" s="9">
        <f>IF(OR(G224="",C224=""),"",G224*IFERROR(INDEX('Оборудование'!$D:$D,MATCH(C224,'Оборудование'!$A:$A,0)),0))</f>
        <v/>
      </c>
      <c r="I224" s="7" t="n"/>
      <c r="J224" s="7" t="n"/>
      <c r="K224" s="6" t="n"/>
      <c r="L224" s="6" t="n"/>
      <c r="M224" s="9">
        <f>IF(H224="","",MAX(0,H224-N(I224)))</f>
        <v/>
      </c>
      <c r="N224" s="8">
        <f>IF(AND(K224="выдано",B224&lt;&gt;"",TODAY()&gt;B224),INT(TODAY()-B224),"")</f>
        <v/>
      </c>
    </row>
    <row r="225">
      <c r="A225" s="10" t="n"/>
      <c r="B225" s="10" t="n"/>
      <c r="C225" s="6" t="n"/>
      <c r="D225" s="8">
        <f>IF(C225="","",IFERROR(INDEX('Оборудование'!$B:$B,MATCH(C225,'Оборудование'!$A:$A,0)),"нет такого номера"))</f>
        <v/>
      </c>
      <c r="E225" s="6" t="n"/>
      <c r="F225" s="6" t="n"/>
      <c r="G225" s="8">
        <f>IF(OR(A225="",B225=""),"",MAX(1,ROUNDUP(B225-A225,0)))</f>
        <v/>
      </c>
      <c r="H225" s="9">
        <f>IF(OR(G225="",C225=""),"",G225*IFERROR(INDEX('Оборудование'!$D:$D,MATCH(C225,'Оборудование'!$A:$A,0)),0))</f>
        <v/>
      </c>
      <c r="I225" s="7" t="n"/>
      <c r="J225" s="7" t="n"/>
      <c r="K225" s="6" t="n"/>
      <c r="L225" s="6" t="n"/>
      <c r="M225" s="9">
        <f>IF(H225="","",MAX(0,H225-N(I225)))</f>
        <v/>
      </c>
      <c r="N225" s="8">
        <f>IF(AND(K225="выдано",B225&lt;&gt;"",TODAY()&gt;B225),INT(TODAY()-B225),"")</f>
        <v/>
      </c>
    </row>
    <row r="226">
      <c r="A226" s="10" t="n"/>
      <c r="B226" s="10" t="n"/>
      <c r="C226" s="6" t="n"/>
      <c r="D226" s="8">
        <f>IF(C226="","",IFERROR(INDEX('Оборудование'!$B:$B,MATCH(C226,'Оборудование'!$A:$A,0)),"нет такого номера"))</f>
        <v/>
      </c>
      <c r="E226" s="6" t="n"/>
      <c r="F226" s="6" t="n"/>
      <c r="G226" s="8">
        <f>IF(OR(A226="",B226=""),"",MAX(1,ROUNDUP(B226-A226,0)))</f>
        <v/>
      </c>
      <c r="H226" s="9">
        <f>IF(OR(G226="",C226=""),"",G226*IFERROR(INDEX('Оборудование'!$D:$D,MATCH(C226,'Оборудование'!$A:$A,0)),0))</f>
        <v/>
      </c>
      <c r="I226" s="7" t="n"/>
      <c r="J226" s="7" t="n"/>
      <c r="K226" s="6" t="n"/>
      <c r="L226" s="6" t="n"/>
      <c r="M226" s="9">
        <f>IF(H226="","",MAX(0,H226-N(I226)))</f>
        <v/>
      </c>
      <c r="N226" s="8">
        <f>IF(AND(K226="выдано",B226&lt;&gt;"",TODAY()&gt;B226),INT(TODAY()-B226),"")</f>
        <v/>
      </c>
    </row>
    <row r="227">
      <c r="A227" s="10" t="n"/>
      <c r="B227" s="10" t="n"/>
      <c r="C227" s="6" t="n"/>
      <c r="D227" s="8">
        <f>IF(C227="","",IFERROR(INDEX('Оборудование'!$B:$B,MATCH(C227,'Оборудование'!$A:$A,0)),"нет такого номера"))</f>
        <v/>
      </c>
      <c r="E227" s="6" t="n"/>
      <c r="F227" s="6" t="n"/>
      <c r="G227" s="8">
        <f>IF(OR(A227="",B227=""),"",MAX(1,ROUNDUP(B227-A227,0)))</f>
        <v/>
      </c>
      <c r="H227" s="9">
        <f>IF(OR(G227="",C227=""),"",G227*IFERROR(INDEX('Оборудование'!$D:$D,MATCH(C227,'Оборудование'!$A:$A,0)),0))</f>
        <v/>
      </c>
      <c r="I227" s="7" t="n"/>
      <c r="J227" s="7" t="n"/>
      <c r="K227" s="6" t="n"/>
      <c r="L227" s="6" t="n"/>
      <c r="M227" s="9">
        <f>IF(H227="","",MAX(0,H227-N(I227)))</f>
        <v/>
      </c>
      <c r="N227" s="8">
        <f>IF(AND(K227="выдано",B227&lt;&gt;"",TODAY()&gt;B227),INT(TODAY()-B227),"")</f>
        <v/>
      </c>
    </row>
    <row r="228">
      <c r="A228" s="10" t="n"/>
      <c r="B228" s="10" t="n"/>
      <c r="C228" s="6" t="n"/>
      <c r="D228" s="8">
        <f>IF(C228="","",IFERROR(INDEX('Оборудование'!$B:$B,MATCH(C228,'Оборудование'!$A:$A,0)),"нет такого номера"))</f>
        <v/>
      </c>
      <c r="E228" s="6" t="n"/>
      <c r="F228" s="6" t="n"/>
      <c r="G228" s="8">
        <f>IF(OR(A228="",B228=""),"",MAX(1,ROUNDUP(B228-A228,0)))</f>
        <v/>
      </c>
      <c r="H228" s="9">
        <f>IF(OR(G228="",C228=""),"",G228*IFERROR(INDEX('Оборудование'!$D:$D,MATCH(C228,'Оборудование'!$A:$A,0)),0))</f>
        <v/>
      </c>
      <c r="I228" s="7" t="n"/>
      <c r="J228" s="7" t="n"/>
      <c r="K228" s="6" t="n"/>
      <c r="L228" s="6" t="n"/>
      <c r="M228" s="9">
        <f>IF(H228="","",MAX(0,H228-N(I228)))</f>
        <v/>
      </c>
      <c r="N228" s="8">
        <f>IF(AND(K228="выдано",B228&lt;&gt;"",TODAY()&gt;B228),INT(TODAY()-B228),"")</f>
        <v/>
      </c>
    </row>
    <row r="229">
      <c r="A229" s="10" t="n"/>
      <c r="B229" s="10" t="n"/>
      <c r="C229" s="6" t="n"/>
      <c r="D229" s="8">
        <f>IF(C229="","",IFERROR(INDEX('Оборудование'!$B:$B,MATCH(C229,'Оборудование'!$A:$A,0)),"нет такого номера"))</f>
        <v/>
      </c>
      <c r="E229" s="6" t="n"/>
      <c r="F229" s="6" t="n"/>
      <c r="G229" s="8">
        <f>IF(OR(A229="",B229=""),"",MAX(1,ROUNDUP(B229-A229,0)))</f>
        <v/>
      </c>
      <c r="H229" s="9">
        <f>IF(OR(G229="",C229=""),"",G229*IFERROR(INDEX('Оборудование'!$D:$D,MATCH(C229,'Оборудование'!$A:$A,0)),0))</f>
        <v/>
      </c>
      <c r="I229" s="7" t="n"/>
      <c r="J229" s="7" t="n"/>
      <c r="K229" s="6" t="n"/>
      <c r="L229" s="6" t="n"/>
      <c r="M229" s="9">
        <f>IF(H229="","",MAX(0,H229-N(I229)))</f>
        <v/>
      </c>
      <c r="N229" s="8">
        <f>IF(AND(K229="выдано",B229&lt;&gt;"",TODAY()&gt;B229),INT(TODAY()-B229),"")</f>
        <v/>
      </c>
    </row>
    <row r="230">
      <c r="A230" s="10" t="n"/>
      <c r="B230" s="10" t="n"/>
      <c r="C230" s="6" t="n"/>
      <c r="D230" s="8">
        <f>IF(C230="","",IFERROR(INDEX('Оборудование'!$B:$B,MATCH(C230,'Оборудование'!$A:$A,0)),"нет такого номера"))</f>
        <v/>
      </c>
      <c r="E230" s="6" t="n"/>
      <c r="F230" s="6" t="n"/>
      <c r="G230" s="8">
        <f>IF(OR(A230="",B230=""),"",MAX(1,ROUNDUP(B230-A230,0)))</f>
        <v/>
      </c>
      <c r="H230" s="9">
        <f>IF(OR(G230="",C230=""),"",G230*IFERROR(INDEX('Оборудование'!$D:$D,MATCH(C230,'Оборудование'!$A:$A,0)),0))</f>
        <v/>
      </c>
      <c r="I230" s="7" t="n"/>
      <c r="J230" s="7" t="n"/>
      <c r="K230" s="6" t="n"/>
      <c r="L230" s="6" t="n"/>
      <c r="M230" s="9">
        <f>IF(H230="","",MAX(0,H230-N(I230)))</f>
        <v/>
      </c>
      <c r="N230" s="8">
        <f>IF(AND(K230="выдано",B230&lt;&gt;"",TODAY()&gt;B230),INT(TODAY()-B230),"")</f>
        <v/>
      </c>
    </row>
    <row r="231">
      <c r="A231" s="10" t="n"/>
      <c r="B231" s="10" t="n"/>
      <c r="C231" s="6" t="n"/>
      <c r="D231" s="8">
        <f>IF(C231="","",IFERROR(INDEX('Оборудование'!$B:$B,MATCH(C231,'Оборудование'!$A:$A,0)),"нет такого номера"))</f>
        <v/>
      </c>
      <c r="E231" s="6" t="n"/>
      <c r="F231" s="6" t="n"/>
      <c r="G231" s="8">
        <f>IF(OR(A231="",B231=""),"",MAX(1,ROUNDUP(B231-A231,0)))</f>
        <v/>
      </c>
      <c r="H231" s="9">
        <f>IF(OR(G231="",C231=""),"",G231*IFERROR(INDEX('Оборудование'!$D:$D,MATCH(C231,'Оборудование'!$A:$A,0)),0))</f>
        <v/>
      </c>
      <c r="I231" s="7" t="n"/>
      <c r="J231" s="7" t="n"/>
      <c r="K231" s="6" t="n"/>
      <c r="L231" s="6" t="n"/>
      <c r="M231" s="9">
        <f>IF(H231="","",MAX(0,H231-N(I231)))</f>
        <v/>
      </c>
      <c r="N231" s="8">
        <f>IF(AND(K231="выдано",B231&lt;&gt;"",TODAY()&gt;B231),INT(TODAY()-B231),"")</f>
        <v/>
      </c>
    </row>
    <row r="232">
      <c r="A232" s="10" t="n"/>
      <c r="B232" s="10" t="n"/>
      <c r="C232" s="6" t="n"/>
      <c r="D232" s="8">
        <f>IF(C232="","",IFERROR(INDEX('Оборудование'!$B:$B,MATCH(C232,'Оборудование'!$A:$A,0)),"нет такого номера"))</f>
        <v/>
      </c>
      <c r="E232" s="6" t="n"/>
      <c r="F232" s="6" t="n"/>
      <c r="G232" s="8">
        <f>IF(OR(A232="",B232=""),"",MAX(1,ROUNDUP(B232-A232,0)))</f>
        <v/>
      </c>
      <c r="H232" s="9">
        <f>IF(OR(G232="",C232=""),"",G232*IFERROR(INDEX('Оборудование'!$D:$D,MATCH(C232,'Оборудование'!$A:$A,0)),0))</f>
        <v/>
      </c>
      <c r="I232" s="7" t="n"/>
      <c r="J232" s="7" t="n"/>
      <c r="K232" s="6" t="n"/>
      <c r="L232" s="6" t="n"/>
      <c r="M232" s="9">
        <f>IF(H232="","",MAX(0,H232-N(I232)))</f>
        <v/>
      </c>
      <c r="N232" s="8">
        <f>IF(AND(K232="выдано",B232&lt;&gt;"",TODAY()&gt;B232),INT(TODAY()-B232),"")</f>
        <v/>
      </c>
    </row>
    <row r="233">
      <c r="A233" s="10" t="n"/>
      <c r="B233" s="10" t="n"/>
      <c r="C233" s="6" t="n"/>
      <c r="D233" s="8">
        <f>IF(C233="","",IFERROR(INDEX('Оборудование'!$B:$B,MATCH(C233,'Оборудование'!$A:$A,0)),"нет такого номера"))</f>
        <v/>
      </c>
      <c r="E233" s="6" t="n"/>
      <c r="F233" s="6" t="n"/>
      <c r="G233" s="8">
        <f>IF(OR(A233="",B233=""),"",MAX(1,ROUNDUP(B233-A233,0)))</f>
        <v/>
      </c>
      <c r="H233" s="9">
        <f>IF(OR(G233="",C233=""),"",G233*IFERROR(INDEX('Оборудование'!$D:$D,MATCH(C233,'Оборудование'!$A:$A,0)),0))</f>
        <v/>
      </c>
      <c r="I233" s="7" t="n"/>
      <c r="J233" s="7" t="n"/>
      <c r="K233" s="6" t="n"/>
      <c r="L233" s="6" t="n"/>
      <c r="M233" s="9">
        <f>IF(H233="","",MAX(0,H233-N(I233)))</f>
        <v/>
      </c>
      <c r="N233" s="8">
        <f>IF(AND(K233="выдано",B233&lt;&gt;"",TODAY()&gt;B233),INT(TODAY()-B233),"")</f>
        <v/>
      </c>
    </row>
    <row r="234">
      <c r="A234" s="10" t="n"/>
      <c r="B234" s="10" t="n"/>
      <c r="C234" s="6" t="n"/>
      <c r="D234" s="8">
        <f>IF(C234="","",IFERROR(INDEX('Оборудование'!$B:$B,MATCH(C234,'Оборудование'!$A:$A,0)),"нет такого номера"))</f>
        <v/>
      </c>
      <c r="E234" s="6" t="n"/>
      <c r="F234" s="6" t="n"/>
      <c r="G234" s="8">
        <f>IF(OR(A234="",B234=""),"",MAX(1,ROUNDUP(B234-A234,0)))</f>
        <v/>
      </c>
      <c r="H234" s="9">
        <f>IF(OR(G234="",C234=""),"",G234*IFERROR(INDEX('Оборудование'!$D:$D,MATCH(C234,'Оборудование'!$A:$A,0)),0))</f>
        <v/>
      </c>
      <c r="I234" s="7" t="n"/>
      <c r="J234" s="7" t="n"/>
      <c r="K234" s="6" t="n"/>
      <c r="L234" s="6" t="n"/>
      <c r="M234" s="9">
        <f>IF(H234="","",MAX(0,H234-N(I234)))</f>
        <v/>
      </c>
      <c r="N234" s="8">
        <f>IF(AND(K234="выдано",B234&lt;&gt;"",TODAY()&gt;B234),INT(TODAY()-B234),"")</f>
        <v/>
      </c>
    </row>
    <row r="235">
      <c r="A235" s="10" t="n"/>
      <c r="B235" s="10" t="n"/>
      <c r="C235" s="6" t="n"/>
      <c r="D235" s="8">
        <f>IF(C235="","",IFERROR(INDEX('Оборудование'!$B:$B,MATCH(C235,'Оборудование'!$A:$A,0)),"нет такого номера"))</f>
        <v/>
      </c>
      <c r="E235" s="6" t="n"/>
      <c r="F235" s="6" t="n"/>
      <c r="G235" s="8">
        <f>IF(OR(A235="",B235=""),"",MAX(1,ROUNDUP(B235-A235,0)))</f>
        <v/>
      </c>
      <c r="H235" s="9">
        <f>IF(OR(G235="",C235=""),"",G235*IFERROR(INDEX('Оборудование'!$D:$D,MATCH(C235,'Оборудование'!$A:$A,0)),0))</f>
        <v/>
      </c>
      <c r="I235" s="7" t="n"/>
      <c r="J235" s="7" t="n"/>
      <c r="K235" s="6" t="n"/>
      <c r="L235" s="6" t="n"/>
      <c r="M235" s="9">
        <f>IF(H235="","",MAX(0,H235-N(I235)))</f>
        <v/>
      </c>
      <c r="N235" s="8">
        <f>IF(AND(K235="выдано",B235&lt;&gt;"",TODAY()&gt;B235),INT(TODAY()-B235),"")</f>
        <v/>
      </c>
    </row>
    <row r="236">
      <c r="A236" s="10" t="n"/>
      <c r="B236" s="10" t="n"/>
      <c r="C236" s="6" t="n"/>
      <c r="D236" s="8">
        <f>IF(C236="","",IFERROR(INDEX('Оборудование'!$B:$B,MATCH(C236,'Оборудование'!$A:$A,0)),"нет такого номера"))</f>
        <v/>
      </c>
      <c r="E236" s="6" t="n"/>
      <c r="F236" s="6" t="n"/>
      <c r="G236" s="8">
        <f>IF(OR(A236="",B236=""),"",MAX(1,ROUNDUP(B236-A236,0)))</f>
        <v/>
      </c>
      <c r="H236" s="9">
        <f>IF(OR(G236="",C236=""),"",G236*IFERROR(INDEX('Оборудование'!$D:$D,MATCH(C236,'Оборудование'!$A:$A,0)),0))</f>
        <v/>
      </c>
      <c r="I236" s="7" t="n"/>
      <c r="J236" s="7" t="n"/>
      <c r="K236" s="6" t="n"/>
      <c r="L236" s="6" t="n"/>
      <c r="M236" s="9">
        <f>IF(H236="","",MAX(0,H236-N(I236)))</f>
        <v/>
      </c>
      <c r="N236" s="8">
        <f>IF(AND(K236="выдано",B236&lt;&gt;"",TODAY()&gt;B236),INT(TODAY()-B236),"")</f>
        <v/>
      </c>
    </row>
    <row r="237">
      <c r="A237" s="10" t="n"/>
      <c r="B237" s="10" t="n"/>
      <c r="C237" s="6" t="n"/>
      <c r="D237" s="8">
        <f>IF(C237="","",IFERROR(INDEX('Оборудование'!$B:$B,MATCH(C237,'Оборудование'!$A:$A,0)),"нет такого номера"))</f>
        <v/>
      </c>
      <c r="E237" s="6" t="n"/>
      <c r="F237" s="6" t="n"/>
      <c r="G237" s="8">
        <f>IF(OR(A237="",B237=""),"",MAX(1,ROUNDUP(B237-A237,0)))</f>
        <v/>
      </c>
      <c r="H237" s="9">
        <f>IF(OR(G237="",C237=""),"",G237*IFERROR(INDEX('Оборудование'!$D:$D,MATCH(C237,'Оборудование'!$A:$A,0)),0))</f>
        <v/>
      </c>
      <c r="I237" s="7" t="n"/>
      <c r="J237" s="7" t="n"/>
      <c r="K237" s="6" t="n"/>
      <c r="L237" s="6" t="n"/>
      <c r="M237" s="9">
        <f>IF(H237="","",MAX(0,H237-N(I237)))</f>
        <v/>
      </c>
      <c r="N237" s="8">
        <f>IF(AND(K237="выдано",B237&lt;&gt;"",TODAY()&gt;B237),INT(TODAY()-B237),"")</f>
        <v/>
      </c>
    </row>
    <row r="238">
      <c r="A238" s="10" t="n"/>
      <c r="B238" s="10" t="n"/>
      <c r="C238" s="6" t="n"/>
      <c r="D238" s="8">
        <f>IF(C238="","",IFERROR(INDEX('Оборудование'!$B:$B,MATCH(C238,'Оборудование'!$A:$A,0)),"нет такого номера"))</f>
        <v/>
      </c>
      <c r="E238" s="6" t="n"/>
      <c r="F238" s="6" t="n"/>
      <c r="G238" s="8">
        <f>IF(OR(A238="",B238=""),"",MAX(1,ROUNDUP(B238-A238,0)))</f>
        <v/>
      </c>
      <c r="H238" s="9">
        <f>IF(OR(G238="",C238=""),"",G238*IFERROR(INDEX('Оборудование'!$D:$D,MATCH(C238,'Оборудование'!$A:$A,0)),0))</f>
        <v/>
      </c>
      <c r="I238" s="7" t="n"/>
      <c r="J238" s="7" t="n"/>
      <c r="K238" s="6" t="n"/>
      <c r="L238" s="6" t="n"/>
      <c r="M238" s="9">
        <f>IF(H238="","",MAX(0,H238-N(I238)))</f>
        <v/>
      </c>
      <c r="N238" s="8">
        <f>IF(AND(K238="выдано",B238&lt;&gt;"",TODAY()&gt;B238),INT(TODAY()-B238),"")</f>
        <v/>
      </c>
    </row>
    <row r="239">
      <c r="A239" s="10" t="n"/>
      <c r="B239" s="10" t="n"/>
      <c r="C239" s="6" t="n"/>
      <c r="D239" s="8">
        <f>IF(C239="","",IFERROR(INDEX('Оборудование'!$B:$B,MATCH(C239,'Оборудование'!$A:$A,0)),"нет такого номера"))</f>
        <v/>
      </c>
      <c r="E239" s="6" t="n"/>
      <c r="F239" s="6" t="n"/>
      <c r="G239" s="8">
        <f>IF(OR(A239="",B239=""),"",MAX(1,ROUNDUP(B239-A239,0)))</f>
        <v/>
      </c>
      <c r="H239" s="9">
        <f>IF(OR(G239="",C239=""),"",G239*IFERROR(INDEX('Оборудование'!$D:$D,MATCH(C239,'Оборудование'!$A:$A,0)),0))</f>
        <v/>
      </c>
      <c r="I239" s="7" t="n"/>
      <c r="J239" s="7" t="n"/>
      <c r="K239" s="6" t="n"/>
      <c r="L239" s="6" t="n"/>
      <c r="M239" s="9">
        <f>IF(H239="","",MAX(0,H239-N(I239)))</f>
        <v/>
      </c>
      <c r="N239" s="8">
        <f>IF(AND(K239="выдано",B239&lt;&gt;"",TODAY()&gt;B239),INT(TODAY()-B239),"")</f>
        <v/>
      </c>
    </row>
    <row r="240">
      <c r="A240" s="10" t="n"/>
      <c r="B240" s="10" t="n"/>
      <c r="C240" s="6" t="n"/>
      <c r="D240" s="8">
        <f>IF(C240="","",IFERROR(INDEX('Оборудование'!$B:$B,MATCH(C240,'Оборудование'!$A:$A,0)),"нет такого номера"))</f>
        <v/>
      </c>
      <c r="E240" s="6" t="n"/>
      <c r="F240" s="6" t="n"/>
      <c r="G240" s="8">
        <f>IF(OR(A240="",B240=""),"",MAX(1,ROUNDUP(B240-A240,0)))</f>
        <v/>
      </c>
      <c r="H240" s="9">
        <f>IF(OR(G240="",C240=""),"",G240*IFERROR(INDEX('Оборудование'!$D:$D,MATCH(C240,'Оборудование'!$A:$A,0)),0))</f>
        <v/>
      </c>
      <c r="I240" s="7" t="n"/>
      <c r="J240" s="7" t="n"/>
      <c r="K240" s="6" t="n"/>
      <c r="L240" s="6" t="n"/>
      <c r="M240" s="9">
        <f>IF(H240="","",MAX(0,H240-N(I240)))</f>
        <v/>
      </c>
      <c r="N240" s="8">
        <f>IF(AND(K240="выдано",B240&lt;&gt;"",TODAY()&gt;B240),INT(TODAY()-B240),"")</f>
        <v/>
      </c>
    </row>
    <row r="241">
      <c r="A241" s="10" t="n"/>
      <c r="B241" s="10" t="n"/>
      <c r="C241" s="6" t="n"/>
      <c r="D241" s="8">
        <f>IF(C241="","",IFERROR(INDEX('Оборудование'!$B:$B,MATCH(C241,'Оборудование'!$A:$A,0)),"нет такого номера"))</f>
        <v/>
      </c>
      <c r="E241" s="6" t="n"/>
      <c r="F241" s="6" t="n"/>
      <c r="G241" s="8">
        <f>IF(OR(A241="",B241=""),"",MAX(1,ROUNDUP(B241-A241,0)))</f>
        <v/>
      </c>
      <c r="H241" s="9">
        <f>IF(OR(G241="",C241=""),"",G241*IFERROR(INDEX('Оборудование'!$D:$D,MATCH(C241,'Оборудование'!$A:$A,0)),0))</f>
        <v/>
      </c>
      <c r="I241" s="7" t="n"/>
      <c r="J241" s="7" t="n"/>
      <c r="K241" s="6" t="n"/>
      <c r="L241" s="6" t="n"/>
      <c r="M241" s="9">
        <f>IF(H241="","",MAX(0,H241-N(I241)))</f>
        <v/>
      </c>
      <c r="N241" s="8">
        <f>IF(AND(K241="выдано",B241&lt;&gt;"",TODAY()&gt;B241),INT(TODAY()-B241),"")</f>
        <v/>
      </c>
    </row>
    <row r="242">
      <c r="A242" s="10" t="n"/>
      <c r="B242" s="10" t="n"/>
      <c r="C242" s="6" t="n"/>
      <c r="D242" s="8">
        <f>IF(C242="","",IFERROR(INDEX('Оборудование'!$B:$B,MATCH(C242,'Оборудование'!$A:$A,0)),"нет такого номера"))</f>
        <v/>
      </c>
      <c r="E242" s="6" t="n"/>
      <c r="F242" s="6" t="n"/>
      <c r="G242" s="8">
        <f>IF(OR(A242="",B242=""),"",MAX(1,ROUNDUP(B242-A242,0)))</f>
        <v/>
      </c>
      <c r="H242" s="9">
        <f>IF(OR(G242="",C242=""),"",G242*IFERROR(INDEX('Оборудование'!$D:$D,MATCH(C242,'Оборудование'!$A:$A,0)),0))</f>
        <v/>
      </c>
      <c r="I242" s="7" t="n"/>
      <c r="J242" s="7" t="n"/>
      <c r="K242" s="6" t="n"/>
      <c r="L242" s="6" t="n"/>
      <c r="M242" s="9">
        <f>IF(H242="","",MAX(0,H242-N(I242)))</f>
        <v/>
      </c>
      <c r="N242" s="8">
        <f>IF(AND(K242="выдано",B242&lt;&gt;"",TODAY()&gt;B242),INT(TODAY()-B242),"")</f>
        <v/>
      </c>
    </row>
    <row r="243">
      <c r="A243" s="10" t="n"/>
      <c r="B243" s="10" t="n"/>
      <c r="C243" s="6" t="n"/>
      <c r="D243" s="8">
        <f>IF(C243="","",IFERROR(INDEX('Оборудование'!$B:$B,MATCH(C243,'Оборудование'!$A:$A,0)),"нет такого номера"))</f>
        <v/>
      </c>
      <c r="E243" s="6" t="n"/>
      <c r="F243" s="6" t="n"/>
      <c r="G243" s="8">
        <f>IF(OR(A243="",B243=""),"",MAX(1,ROUNDUP(B243-A243,0)))</f>
        <v/>
      </c>
      <c r="H243" s="9">
        <f>IF(OR(G243="",C243=""),"",G243*IFERROR(INDEX('Оборудование'!$D:$D,MATCH(C243,'Оборудование'!$A:$A,0)),0))</f>
        <v/>
      </c>
      <c r="I243" s="7" t="n"/>
      <c r="J243" s="7" t="n"/>
      <c r="K243" s="6" t="n"/>
      <c r="L243" s="6" t="n"/>
      <c r="M243" s="9">
        <f>IF(H243="","",MAX(0,H243-N(I243)))</f>
        <v/>
      </c>
      <c r="N243" s="8">
        <f>IF(AND(K243="выдано",B243&lt;&gt;"",TODAY()&gt;B243),INT(TODAY()-B243),"")</f>
        <v/>
      </c>
    </row>
    <row r="244">
      <c r="A244" s="10" t="n"/>
      <c r="B244" s="10" t="n"/>
      <c r="C244" s="6" t="n"/>
      <c r="D244" s="8">
        <f>IF(C244="","",IFERROR(INDEX('Оборудование'!$B:$B,MATCH(C244,'Оборудование'!$A:$A,0)),"нет такого номера"))</f>
        <v/>
      </c>
      <c r="E244" s="6" t="n"/>
      <c r="F244" s="6" t="n"/>
      <c r="G244" s="8">
        <f>IF(OR(A244="",B244=""),"",MAX(1,ROUNDUP(B244-A244,0)))</f>
        <v/>
      </c>
      <c r="H244" s="9">
        <f>IF(OR(G244="",C244=""),"",G244*IFERROR(INDEX('Оборудование'!$D:$D,MATCH(C244,'Оборудование'!$A:$A,0)),0))</f>
        <v/>
      </c>
      <c r="I244" s="7" t="n"/>
      <c r="J244" s="7" t="n"/>
      <c r="K244" s="6" t="n"/>
      <c r="L244" s="6" t="n"/>
      <c r="M244" s="9">
        <f>IF(H244="","",MAX(0,H244-N(I244)))</f>
        <v/>
      </c>
      <c r="N244" s="8">
        <f>IF(AND(K244="выдано",B244&lt;&gt;"",TODAY()&gt;B244),INT(TODAY()-B244),"")</f>
        <v/>
      </c>
    </row>
    <row r="245">
      <c r="A245" s="10" t="n"/>
      <c r="B245" s="10" t="n"/>
      <c r="C245" s="6" t="n"/>
      <c r="D245" s="8">
        <f>IF(C245="","",IFERROR(INDEX('Оборудование'!$B:$B,MATCH(C245,'Оборудование'!$A:$A,0)),"нет такого номера"))</f>
        <v/>
      </c>
      <c r="E245" s="6" t="n"/>
      <c r="F245" s="6" t="n"/>
      <c r="G245" s="8">
        <f>IF(OR(A245="",B245=""),"",MAX(1,ROUNDUP(B245-A245,0)))</f>
        <v/>
      </c>
      <c r="H245" s="9">
        <f>IF(OR(G245="",C245=""),"",G245*IFERROR(INDEX('Оборудование'!$D:$D,MATCH(C245,'Оборудование'!$A:$A,0)),0))</f>
        <v/>
      </c>
      <c r="I245" s="7" t="n"/>
      <c r="J245" s="7" t="n"/>
      <c r="K245" s="6" t="n"/>
      <c r="L245" s="6" t="n"/>
      <c r="M245" s="9">
        <f>IF(H245="","",MAX(0,H245-N(I245)))</f>
        <v/>
      </c>
      <c r="N245" s="8">
        <f>IF(AND(K245="выдано",B245&lt;&gt;"",TODAY()&gt;B245),INT(TODAY()-B245),"")</f>
        <v/>
      </c>
    </row>
    <row r="246">
      <c r="A246" s="10" t="n"/>
      <c r="B246" s="10" t="n"/>
      <c r="C246" s="6" t="n"/>
      <c r="D246" s="8">
        <f>IF(C246="","",IFERROR(INDEX('Оборудование'!$B:$B,MATCH(C246,'Оборудование'!$A:$A,0)),"нет такого номера"))</f>
        <v/>
      </c>
      <c r="E246" s="6" t="n"/>
      <c r="F246" s="6" t="n"/>
      <c r="G246" s="8">
        <f>IF(OR(A246="",B246=""),"",MAX(1,ROUNDUP(B246-A246,0)))</f>
        <v/>
      </c>
      <c r="H246" s="9">
        <f>IF(OR(G246="",C246=""),"",G246*IFERROR(INDEX('Оборудование'!$D:$D,MATCH(C246,'Оборудование'!$A:$A,0)),0))</f>
        <v/>
      </c>
      <c r="I246" s="7" t="n"/>
      <c r="J246" s="7" t="n"/>
      <c r="K246" s="6" t="n"/>
      <c r="L246" s="6" t="n"/>
      <c r="M246" s="9">
        <f>IF(H246="","",MAX(0,H246-N(I246)))</f>
        <v/>
      </c>
      <c r="N246" s="8">
        <f>IF(AND(K246="выдано",B246&lt;&gt;"",TODAY()&gt;B246),INT(TODAY()-B246),"")</f>
        <v/>
      </c>
    </row>
    <row r="247">
      <c r="A247" s="10" t="n"/>
      <c r="B247" s="10" t="n"/>
      <c r="C247" s="6" t="n"/>
      <c r="D247" s="8">
        <f>IF(C247="","",IFERROR(INDEX('Оборудование'!$B:$B,MATCH(C247,'Оборудование'!$A:$A,0)),"нет такого номера"))</f>
        <v/>
      </c>
      <c r="E247" s="6" t="n"/>
      <c r="F247" s="6" t="n"/>
      <c r="G247" s="8">
        <f>IF(OR(A247="",B247=""),"",MAX(1,ROUNDUP(B247-A247,0)))</f>
        <v/>
      </c>
      <c r="H247" s="9">
        <f>IF(OR(G247="",C247=""),"",G247*IFERROR(INDEX('Оборудование'!$D:$D,MATCH(C247,'Оборудование'!$A:$A,0)),0))</f>
        <v/>
      </c>
      <c r="I247" s="7" t="n"/>
      <c r="J247" s="7" t="n"/>
      <c r="K247" s="6" t="n"/>
      <c r="L247" s="6" t="n"/>
      <c r="M247" s="9">
        <f>IF(H247="","",MAX(0,H247-N(I247)))</f>
        <v/>
      </c>
      <c r="N247" s="8">
        <f>IF(AND(K247="выдано",B247&lt;&gt;"",TODAY()&gt;B247),INT(TODAY()-B247),"")</f>
        <v/>
      </c>
    </row>
    <row r="248">
      <c r="A248" s="10" t="n"/>
      <c r="B248" s="10" t="n"/>
      <c r="C248" s="6" t="n"/>
      <c r="D248" s="8">
        <f>IF(C248="","",IFERROR(INDEX('Оборудование'!$B:$B,MATCH(C248,'Оборудование'!$A:$A,0)),"нет такого номера"))</f>
        <v/>
      </c>
      <c r="E248" s="6" t="n"/>
      <c r="F248" s="6" t="n"/>
      <c r="G248" s="8">
        <f>IF(OR(A248="",B248=""),"",MAX(1,ROUNDUP(B248-A248,0)))</f>
        <v/>
      </c>
      <c r="H248" s="9">
        <f>IF(OR(G248="",C248=""),"",G248*IFERROR(INDEX('Оборудование'!$D:$D,MATCH(C248,'Оборудование'!$A:$A,0)),0))</f>
        <v/>
      </c>
      <c r="I248" s="7" t="n"/>
      <c r="J248" s="7" t="n"/>
      <c r="K248" s="6" t="n"/>
      <c r="L248" s="6" t="n"/>
      <c r="M248" s="9">
        <f>IF(H248="","",MAX(0,H248-N(I248)))</f>
        <v/>
      </c>
      <c r="N248" s="8">
        <f>IF(AND(K248="выдано",B248&lt;&gt;"",TODAY()&gt;B248),INT(TODAY()-B248),"")</f>
        <v/>
      </c>
    </row>
    <row r="249">
      <c r="A249" s="10" t="n"/>
      <c r="B249" s="10" t="n"/>
      <c r="C249" s="6" t="n"/>
      <c r="D249" s="8">
        <f>IF(C249="","",IFERROR(INDEX('Оборудование'!$B:$B,MATCH(C249,'Оборудование'!$A:$A,0)),"нет такого номера"))</f>
        <v/>
      </c>
      <c r="E249" s="6" t="n"/>
      <c r="F249" s="6" t="n"/>
      <c r="G249" s="8">
        <f>IF(OR(A249="",B249=""),"",MAX(1,ROUNDUP(B249-A249,0)))</f>
        <v/>
      </c>
      <c r="H249" s="9">
        <f>IF(OR(G249="",C249=""),"",G249*IFERROR(INDEX('Оборудование'!$D:$D,MATCH(C249,'Оборудование'!$A:$A,0)),0))</f>
        <v/>
      </c>
      <c r="I249" s="7" t="n"/>
      <c r="J249" s="7" t="n"/>
      <c r="K249" s="6" t="n"/>
      <c r="L249" s="6" t="n"/>
      <c r="M249" s="9">
        <f>IF(H249="","",MAX(0,H249-N(I249)))</f>
        <v/>
      </c>
      <c r="N249" s="8">
        <f>IF(AND(K249="выдано",B249&lt;&gt;"",TODAY()&gt;B249),INT(TODAY()-B249),"")</f>
        <v/>
      </c>
    </row>
    <row r="250">
      <c r="A250" s="10" t="n"/>
      <c r="B250" s="10" t="n"/>
      <c r="C250" s="6" t="n"/>
      <c r="D250" s="8">
        <f>IF(C250="","",IFERROR(INDEX('Оборудование'!$B:$B,MATCH(C250,'Оборудование'!$A:$A,0)),"нет такого номера"))</f>
        <v/>
      </c>
      <c r="E250" s="6" t="n"/>
      <c r="F250" s="6" t="n"/>
      <c r="G250" s="8">
        <f>IF(OR(A250="",B250=""),"",MAX(1,ROUNDUP(B250-A250,0)))</f>
        <v/>
      </c>
      <c r="H250" s="9">
        <f>IF(OR(G250="",C250=""),"",G250*IFERROR(INDEX('Оборудование'!$D:$D,MATCH(C250,'Оборудование'!$A:$A,0)),0))</f>
        <v/>
      </c>
      <c r="I250" s="7" t="n"/>
      <c r="J250" s="7" t="n"/>
      <c r="K250" s="6" t="n"/>
      <c r="L250" s="6" t="n"/>
      <c r="M250" s="9">
        <f>IF(H250="","",MAX(0,H250-N(I250)))</f>
        <v/>
      </c>
      <c r="N250" s="8">
        <f>IF(AND(K250="выдано",B250&lt;&gt;"",TODAY()&gt;B250),INT(TODAY()-B250),"")</f>
        <v/>
      </c>
    </row>
    <row r="251">
      <c r="A251" s="10" t="n"/>
      <c r="B251" s="10" t="n"/>
      <c r="C251" s="6" t="n"/>
      <c r="D251" s="8">
        <f>IF(C251="","",IFERROR(INDEX('Оборудование'!$B:$B,MATCH(C251,'Оборудование'!$A:$A,0)),"нет такого номера"))</f>
        <v/>
      </c>
      <c r="E251" s="6" t="n"/>
      <c r="F251" s="6" t="n"/>
      <c r="G251" s="8">
        <f>IF(OR(A251="",B251=""),"",MAX(1,ROUNDUP(B251-A251,0)))</f>
        <v/>
      </c>
      <c r="H251" s="9">
        <f>IF(OR(G251="",C251=""),"",G251*IFERROR(INDEX('Оборудование'!$D:$D,MATCH(C251,'Оборудование'!$A:$A,0)),0))</f>
        <v/>
      </c>
      <c r="I251" s="7" t="n"/>
      <c r="J251" s="7" t="n"/>
      <c r="K251" s="6" t="n"/>
      <c r="L251" s="6" t="n"/>
      <c r="M251" s="9">
        <f>IF(H251="","",MAX(0,H251-N(I251)))</f>
        <v/>
      </c>
      <c r="N251" s="8">
        <f>IF(AND(K251="выдано",B251&lt;&gt;"",TODAY()&gt;B251),INT(TODAY()-B251),"")</f>
        <v/>
      </c>
    </row>
    <row r="252">
      <c r="A252" s="10" t="n"/>
      <c r="B252" s="10" t="n"/>
      <c r="C252" s="6" t="n"/>
      <c r="D252" s="8">
        <f>IF(C252="","",IFERROR(INDEX('Оборудование'!$B:$B,MATCH(C252,'Оборудование'!$A:$A,0)),"нет такого номера"))</f>
        <v/>
      </c>
      <c r="E252" s="6" t="n"/>
      <c r="F252" s="6" t="n"/>
      <c r="G252" s="8">
        <f>IF(OR(A252="",B252=""),"",MAX(1,ROUNDUP(B252-A252,0)))</f>
        <v/>
      </c>
      <c r="H252" s="9">
        <f>IF(OR(G252="",C252=""),"",G252*IFERROR(INDEX('Оборудование'!$D:$D,MATCH(C252,'Оборудование'!$A:$A,0)),0))</f>
        <v/>
      </c>
      <c r="I252" s="7" t="n"/>
      <c r="J252" s="7" t="n"/>
      <c r="K252" s="6" t="n"/>
      <c r="L252" s="6" t="n"/>
      <c r="M252" s="9">
        <f>IF(H252="","",MAX(0,H252-N(I252)))</f>
        <v/>
      </c>
      <c r="N252" s="8">
        <f>IF(AND(K252="выдано",B252&lt;&gt;"",TODAY()&gt;B252),INT(TODAY()-B252),"")</f>
        <v/>
      </c>
    </row>
    <row r="253">
      <c r="A253" s="10" t="n"/>
      <c r="B253" s="10" t="n"/>
      <c r="C253" s="6" t="n"/>
      <c r="D253" s="8">
        <f>IF(C253="","",IFERROR(INDEX('Оборудование'!$B:$B,MATCH(C253,'Оборудование'!$A:$A,0)),"нет такого номера"))</f>
        <v/>
      </c>
      <c r="E253" s="6" t="n"/>
      <c r="F253" s="6" t="n"/>
      <c r="G253" s="8">
        <f>IF(OR(A253="",B253=""),"",MAX(1,ROUNDUP(B253-A253,0)))</f>
        <v/>
      </c>
      <c r="H253" s="9">
        <f>IF(OR(G253="",C253=""),"",G253*IFERROR(INDEX('Оборудование'!$D:$D,MATCH(C253,'Оборудование'!$A:$A,0)),0))</f>
        <v/>
      </c>
      <c r="I253" s="7" t="n"/>
      <c r="J253" s="7" t="n"/>
      <c r="K253" s="6" t="n"/>
      <c r="L253" s="6" t="n"/>
      <c r="M253" s="9">
        <f>IF(H253="","",MAX(0,H253-N(I253)))</f>
        <v/>
      </c>
      <c r="N253" s="8">
        <f>IF(AND(K253="выдано",B253&lt;&gt;"",TODAY()&gt;B253),INT(TODAY()-B253),"")</f>
        <v/>
      </c>
    </row>
    <row r="254">
      <c r="A254" s="10" t="n"/>
      <c r="B254" s="10" t="n"/>
      <c r="C254" s="6" t="n"/>
      <c r="D254" s="8">
        <f>IF(C254="","",IFERROR(INDEX('Оборудование'!$B:$B,MATCH(C254,'Оборудование'!$A:$A,0)),"нет такого номера"))</f>
        <v/>
      </c>
      <c r="E254" s="6" t="n"/>
      <c r="F254" s="6" t="n"/>
      <c r="G254" s="8">
        <f>IF(OR(A254="",B254=""),"",MAX(1,ROUNDUP(B254-A254,0)))</f>
        <v/>
      </c>
      <c r="H254" s="9">
        <f>IF(OR(G254="",C254=""),"",G254*IFERROR(INDEX('Оборудование'!$D:$D,MATCH(C254,'Оборудование'!$A:$A,0)),0))</f>
        <v/>
      </c>
      <c r="I254" s="7" t="n"/>
      <c r="J254" s="7" t="n"/>
      <c r="K254" s="6" t="n"/>
      <c r="L254" s="6" t="n"/>
      <c r="M254" s="9">
        <f>IF(H254="","",MAX(0,H254-N(I254)))</f>
        <v/>
      </c>
      <c r="N254" s="8">
        <f>IF(AND(K254="выдано",B254&lt;&gt;"",TODAY()&gt;B254),INT(TODAY()-B254),"")</f>
        <v/>
      </c>
    </row>
    <row r="255">
      <c r="A255" s="10" t="n"/>
      <c r="B255" s="10" t="n"/>
      <c r="C255" s="6" t="n"/>
      <c r="D255" s="8">
        <f>IF(C255="","",IFERROR(INDEX('Оборудование'!$B:$B,MATCH(C255,'Оборудование'!$A:$A,0)),"нет такого номера"))</f>
        <v/>
      </c>
      <c r="E255" s="6" t="n"/>
      <c r="F255" s="6" t="n"/>
      <c r="G255" s="8">
        <f>IF(OR(A255="",B255=""),"",MAX(1,ROUNDUP(B255-A255,0)))</f>
        <v/>
      </c>
      <c r="H255" s="9">
        <f>IF(OR(G255="",C255=""),"",G255*IFERROR(INDEX('Оборудование'!$D:$D,MATCH(C255,'Оборудование'!$A:$A,0)),0))</f>
        <v/>
      </c>
      <c r="I255" s="7" t="n"/>
      <c r="J255" s="7" t="n"/>
      <c r="K255" s="6" t="n"/>
      <c r="L255" s="6" t="n"/>
      <c r="M255" s="9">
        <f>IF(H255="","",MAX(0,H255-N(I255)))</f>
        <v/>
      </c>
      <c r="N255" s="8">
        <f>IF(AND(K255="выдано",B255&lt;&gt;"",TODAY()&gt;B255),INT(TODAY()-B255),"")</f>
        <v/>
      </c>
    </row>
    <row r="256">
      <c r="A256" s="10" t="n"/>
      <c r="B256" s="10" t="n"/>
      <c r="C256" s="6" t="n"/>
      <c r="D256" s="8">
        <f>IF(C256="","",IFERROR(INDEX('Оборудование'!$B:$B,MATCH(C256,'Оборудование'!$A:$A,0)),"нет такого номера"))</f>
        <v/>
      </c>
      <c r="E256" s="6" t="n"/>
      <c r="F256" s="6" t="n"/>
      <c r="G256" s="8">
        <f>IF(OR(A256="",B256=""),"",MAX(1,ROUNDUP(B256-A256,0)))</f>
        <v/>
      </c>
      <c r="H256" s="9">
        <f>IF(OR(G256="",C256=""),"",G256*IFERROR(INDEX('Оборудование'!$D:$D,MATCH(C256,'Оборудование'!$A:$A,0)),0))</f>
        <v/>
      </c>
      <c r="I256" s="7" t="n"/>
      <c r="J256" s="7" t="n"/>
      <c r="K256" s="6" t="n"/>
      <c r="L256" s="6" t="n"/>
      <c r="M256" s="9">
        <f>IF(H256="","",MAX(0,H256-N(I256)))</f>
        <v/>
      </c>
      <c r="N256" s="8">
        <f>IF(AND(K256="выдано",B256&lt;&gt;"",TODAY()&gt;B256),INT(TODAY()-B256),"")</f>
        <v/>
      </c>
    </row>
    <row r="257">
      <c r="A257" s="10" t="n"/>
      <c r="B257" s="10" t="n"/>
      <c r="C257" s="6" t="n"/>
      <c r="D257" s="8">
        <f>IF(C257="","",IFERROR(INDEX('Оборудование'!$B:$B,MATCH(C257,'Оборудование'!$A:$A,0)),"нет такого номера"))</f>
        <v/>
      </c>
      <c r="E257" s="6" t="n"/>
      <c r="F257" s="6" t="n"/>
      <c r="G257" s="8">
        <f>IF(OR(A257="",B257=""),"",MAX(1,ROUNDUP(B257-A257,0)))</f>
        <v/>
      </c>
      <c r="H257" s="9">
        <f>IF(OR(G257="",C257=""),"",G257*IFERROR(INDEX('Оборудование'!$D:$D,MATCH(C257,'Оборудование'!$A:$A,0)),0))</f>
        <v/>
      </c>
      <c r="I257" s="7" t="n"/>
      <c r="J257" s="7" t="n"/>
      <c r="K257" s="6" t="n"/>
      <c r="L257" s="6" t="n"/>
      <c r="M257" s="9">
        <f>IF(H257="","",MAX(0,H257-N(I257)))</f>
        <v/>
      </c>
      <c r="N257" s="8">
        <f>IF(AND(K257="выдано",B257&lt;&gt;"",TODAY()&gt;B257),INT(TODAY()-B257),"")</f>
        <v/>
      </c>
    </row>
    <row r="258">
      <c r="A258" s="10" t="n"/>
      <c r="B258" s="10" t="n"/>
      <c r="C258" s="6" t="n"/>
      <c r="D258" s="8">
        <f>IF(C258="","",IFERROR(INDEX('Оборудование'!$B:$B,MATCH(C258,'Оборудование'!$A:$A,0)),"нет такого номера"))</f>
        <v/>
      </c>
      <c r="E258" s="6" t="n"/>
      <c r="F258" s="6" t="n"/>
      <c r="G258" s="8">
        <f>IF(OR(A258="",B258=""),"",MAX(1,ROUNDUP(B258-A258,0)))</f>
        <v/>
      </c>
      <c r="H258" s="9">
        <f>IF(OR(G258="",C258=""),"",G258*IFERROR(INDEX('Оборудование'!$D:$D,MATCH(C258,'Оборудование'!$A:$A,0)),0))</f>
        <v/>
      </c>
      <c r="I258" s="7" t="n"/>
      <c r="J258" s="7" t="n"/>
      <c r="K258" s="6" t="n"/>
      <c r="L258" s="6" t="n"/>
      <c r="M258" s="9">
        <f>IF(H258="","",MAX(0,H258-N(I258)))</f>
        <v/>
      </c>
      <c r="N258" s="8">
        <f>IF(AND(K258="выдано",B258&lt;&gt;"",TODAY()&gt;B258),INT(TODAY()-B258),"")</f>
        <v/>
      </c>
    </row>
    <row r="259">
      <c r="A259" s="10" t="n"/>
      <c r="B259" s="10" t="n"/>
      <c r="C259" s="6" t="n"/>
      <c r="D259" s="8">
        <f>IF(C259="","",IFERROR(INDEX('Оборудование'!$B:$B,MATCH(C259,'Оборудование'!$A:$A,0)),"нет такого номера"))</f>
        <v/>
      </c>
      <c r="E259" s="6" t="n"/>
      <c r="F259" s="6" t="n"/>
      <c r="G259" s="8">
        <f>IF(OR(A259="",B259=""),"",MAX(1,ROUNDUP(B259-A259,0)))</f>
        <v/>
      </c>
      <c r="H259" s="9">
        <f>IF(OR(G259="",C259=""),"",G259*IFERROR(INDEX('Оборудование'!$D:$D,MATCH(C259,'Оборудование'!$A:$A,0)),0))</f>
        <v/>
      </c>
      <c r="I259" s="7" t="n"/>
      <c r="J259" s="7" t="n"/>
      <c r="K259" s="6" t="n"/>
      <c r="L259" s="6" t="n"/>
      <c r="M259" s="9">
        <f>IF(H259="","",MAX(0,H259-N(I259)))</f>
        <v/>
      </c>
      <c r="N259" s="8">
        <f>IF(AND(K259="выдано",B259&lt;&gt;"",TODAY()&gt;B259),INT(TODAY()-B259),"")</f>
        <v/>
      </c>
    </row>
    <row r="260">
      <c r="A260" s="10" t="n"/>
      <c r="B260" s="10" t="n"/>
      <c r="C260" s="6" t="n"/>
      <c r="D260" s="8">
        <f>IF(C260="","",IFERROR(INDEX('Оборудование'!$B:$B,MATCH(C260,'Оборудование'!$A:$A,0)),"нет такого номера"))</f>
        <v/>
      </c>
      <c r="E260" s="6" t="n"/>
      <c r="F260" s="6" t="n"/>
      <c r="G260" s="8">
        <f>IF(OR(A260="",B260=""),"",MAX(1,ROUNDUP(B260-A260,0)))</f>
        <v/>
      </c>
      <c r="H260" s="9">
        <f>IF(OR(G260="",C260=""),"",G260*IFERROR(INDEX('Оборудование'!$D:$D,MATCH(C260,'Оборудование'!$A:$A,0)),0))</f>
        <v/>
      </c>
      <c r="I260" s="7" t="n"/>
      <c r="J260" s="7" t="n"/>
      <c r="K260" s="6" t="n"/>
      <c r="L260" s="6" t="n"/>
      <c r="M260" s="9">
        <f>IF(H260="","",MAX(0,H260-N(I260)))</f>
        <v/>
      </c>
      <c r="N260" s="8">
        <f>IF(AND(K260="выдано",B260&lt;&gt;"",TODAY()&gt;B260),INT(TODAY()-B260),"")</f>
        <v/>
      </c>
    </row>
    <row r="261">
      <c r="A261" s="10" t="n"/>
      <c r="B261" s="10" t="n"/>
      <c r="C261" s="6" t="n"/>
      <c r="D261" s="8">
        <f>IF(C261="","",IFERROR(INDEX('Оборудование'!$B:$B,MATCH(C261,'Оборудование'!$A:$A,0)),"нет такого номера"))</f>
        <v/>
      </c>
      <c r="E261" s="6" t="n"/>
      <c r="F261" s="6" t="n"/>
      <c r="G261" s="8">
        <f>IF(OR(A261="",B261=""),"",MAX(1,ROUNDUP(B261-A261,0)))</f>
        <v/>
      </c>
      <c r="H261" s="9">
        <f>IF(OR(G261="",C261=""),"",G261*IFERROR(INDEX('Оборудование'!$D:$D,MATCH(C261,'Оборудование'!$A:$A,0)),0))</f>
        <v/>
      </c>
      <c r="I261" s="7" t="n"/>
      <c r="J261" s="7" t="n"/>
      <c r="K261" s="6" t="n"/>
      <c r="L261" s="6" t="n"/>
      <c r="M261" s="9">
        <f>IF(H261="","",MAX(0,H261-N(I261)))</f>
        <v/>
      </c>
      <c r="N261" s="8">
        <f>IF(AND(K261="выдано",B261&lt;&gt;"",TODAY()&gt;B261),INT(TODAY()-B261),"")</f>
        <v/>
      </c>
    </row>
    <row r="262">
      <c r="A262" s="10" t="n"/>
      <c r="B262" s="10" t="n"/>
      <c r="C262" s="6" t="n"/>
      <c r="D262" s="8">
        <f>IF(C262="","",IFERROR(INDEX('Оборудование'!$B:$B,MATCH(C262,'Оборудование'!$A:$A,0)),"нет такого номера"))</f>
        <v/>
      </c>
      <c r="E262" s="6" t="n"/>
      <c r="F262" s="6" t="n"/>
      <c r="G262" s="8">
        <f>IF(OR(A262="",B262=""),"",MAX(1,ROUNDUP(B262-A262,0)))</f>
        <v/>
      </c>
      <c r="H262" s="9">
        <f>IF(OR(G262="",C262=""),"",G262*IFERROR(INDEX('Оборудование'!$D:$D,MATCH(C262,'Оборудование'!$A:$A,0)),0))</f>
        <v/>
      </c>
      <c r="I262" s="7" t="n"/>
      <c r="J262" s="7" t="n"/>
      <c r="K262" s="6" t="n"/>
      <c r="L262" s="6" t="n"/>
      <c r="M262" s="9">
        <f>IF(H262="","",MAX(0,H262-N(I262)))</f>
        <v/>
      </c>
      <c r="N262" s="8">
        <f>IF(AND(K262="выдано",B262&lt;&gt;"",TODAY()&gt;B262),INT(TODAY()-B262),"")</f>
        <v/>
      </c>
    </row>
    <row r="263">
      <c r="A263" s="10" t="n"/>
      <c r="B263" s="10" t="n"/>
      <c r="C263" s="6" t="n"/>
      <c r="D263" s="8">
        <f>IF(C263="","",IFERROR(INDEX('Оборудование'!$B:$B,MATCH(C263,'Оборудование'!$A:$A,0)),"нет такого номера"))</f>
        <v/>
      </c>
      <c r="E263" s="6" t="n"/>
      <c r="F263" s="6" t="n"/>
      <c r="G263" s="8">
        <f>IF(OR(A263="",B263=""),"",MAX(1,ROUNDUP(B263-A263,0)))</f>
        <v/>
      </c>
      <c r="H263" s="9">
        <f>IF(OR(G263="",C263=""),"",G263*IFERROR(INDEX('Оборудование'!$D:$D,MATCH(C263,'Оборудование'!$A:$A,0)),0))</f>
        <v/>
      </c>
      <c r="I263" s="7" t="n"/>
      <c r="J263" s="7" t="n"/>
      <c r="K263" s="6" t="n"/>
      <c r="L263" s="6" t="n"/>
      <c r="M263" s="9">
        <f>IF(H263="","",MAX(0,H263-N(I263)))</f>
        <v/>
      </c>
      <c r="N263" s="8">
        <f>IF(AND(K263="выдано",B263&lt;&gt;"",TODAY()&gt;B263),INT(TODAY()-B263),"")</f>
        <v/>
      </c>
    </row>
    <row r="264">
      <c r="A264" s="10" t="n"/>
      <c r="B264" s="10" t="n"/>
      <c r="C264" s="6" t="n"/>
      <c r="D264" s="8">
        <f>IF(C264="","",IFERROR(INDEX('Оборудование'!$B:$B,MATCH(C264,'Оборудование'!$A:$A,0)),"нет такого номера"))</f>
        <v/>
      </c>
      <c r="E264" s="6" t="n"/>
      <c r="F264" s="6" t="n"/>
      <c r="G264" s="8">
        <f>IF(OR(A264="",B264=""),"",MAX(1,ROUNDUP(B264-A264,0)))</f>
        <v/>
      </c>
      <c r="H264" s="9">
        <f>IF(OR(G264="",C264=""),"",G264*IFERROR(INDEX('Оборудование'!$D:$D,MATCH(C264,'Оборудование'!$A:$A,0)),0))</f>
        <v/>
      </c>
      <c r="I264" s="7" t="n"/>
      <c r="J264" s="7" t="n"/>
      <c r="K264" s="6" t="n"/>
      <c r="L264" s="6" t="n"/>
      <c r="M264" s="9">
        <f>IF(H264="","",MAX(0,H264-N(I264)))</f>
        <v/>
      </c>
      <c r="N264" s="8">
        <f>IF(AND(K264="выдано",B264&lt;&gt;"",TODAY()&gt;B264),INT(TODAY()-B264),"")</f>
        <v/>
      </c>
    </row>
    <row r="265">
      <c r="A265" s="10" t="n"/>
      <c r="B265" s="10" t="n"/>
      <c r="C265" s="6" t="n"/>
      <c r="D265" s="8">
        <f>IF(C265="","",IFERROR(INDEX('Оборудование'!$B:$B,MATCH(C265,'Оборудование'!$A:$A,0)),"нет такого номера"))</f>
        <v/>
      </c>
      <c r="E265" s="6" t="n"/>
      <c r="F265" s="6" t="n"/>
      <c r="G265" s="8">
        <f>IF(OR(A265="",B265=""),"",MAX(1,ROUNDUP(B265-A265,0)))</f>
        <v/>
      </c>
      <c r="H265" s="9">
        <f>IF(OR(G265="",C265=""),"",G265*IFERROR(INDEX('Оборудование'!$D:$D,MATCH(C265,'Оборудование'!$A:$A,0)),0))</f>
        <v/>
      </c>
      <c r="I265" s="7" t="n"/>
      <c r="J265" s="7" t="n"/>
      <c r="K265" s="6" t="n"/>
      <c r="L265" s="6" t="n"/>
      <c r="M265" s="9">
        <f>IF(H265="","",MAX(0,H265-N(I265)))</f>
        <v/>
      </c>
      <c r="N265" s="8">
        <f>IF(AND(K265="выдано",B265&lt;&gt;"",TODAY()&gt;B265),INT(TODAY()-B265),"")</f>
        <v/>
      </c>
    </row>
    <row r="266">
      <c r="A266" s="10" t="n"/>
      <c r="B266" s="10" t="n"/>
      <c r="C266" s="6" t="n"/>
      <c r="D266" s="8">
        <f>IF(C266="","",IFERROR(INDEX('Оборудование'!$B:$B,MATCH(C266,'Оборудование'!$A:$A,0)),"нет такого номера"))</f>
        <v/>
      </c>
      <c r="E266" s="6" t="n"/>
      <c r="F266" s="6" t="n"/>
      <c r="G266" s="8">
        <f>IF(OR(A266="",B266=""),"",MAX(1,ROUNDUP(B266-A266,0)))</f>
        <v/>
      </c>
      <c r="H266" s="9">
        <f>IF(OR(G266="",C266=""),"",G266*IFERROR(INDEX('Оборудование'!$D:$D,MATCH(C266,'Оборудование'!$A:$A,0)),0))</f>
        <v/>
      </c>
      <c r="I266" s="7" t="n"/>
      <c r="J266" s="7" t="n"/>
      <c r="K266" s="6" t="n"/>
      <c r="L266" s="6" t="n"/>
      <c r="M266" s="9">
        <f>IF(H266="","",MAX(0,H266-N(I266)))</f>
        <v/>
      </c>
      <c r="N266" s="8">
        <f>IF(AND(K266="выдано",B266&lt;&gt;"",TODAY()&gt;B266),INT(TODAY()-B266),"")</f>
        <v/>
      </c>
    </row>
    <row r="267">
      <c r="A267" s="10" t="n"/>
      <c r="B267" s="10" t="n"/>
      <c r="C267" s="6" t="n"/>
      <c r="D267" s="8">
        <f>IF(C267="","",IFERROR(INDEX('Оборудование'!$B:$B,MATCH(C267,'Оборудование'!$A:$A,0)),"нет такого номера"))</f>
        <v/>
      </c>
      <c r="E267" s="6" t="n"/>
      <c r="F267" s="6" t="n"/>
      <c r="G267" s="8">
        <f>IF(OR(A267="",B267=""),"",MAX(1,ROUNDUP(B267-A267,0)))</f>
        <v/>
      </c>
      <c r="H267" s="9">
        <f>IF(OR(G267="",C267=""),"",G267*IFERROR(INDEX('Оборудование'!$D:$D,MATCH(C267,'Оборудование'!$A:$A,0)),0))</f>
        <v/>
      </c>
      <c r="I267" s="7" t="n"/>
      <c r="J267" s="7" t="n"/>
      <c r="K267" s="6" t="n"/>
      <c r="L267" s="6" t="n"/>
      <c r="M267" s="9">
        <f>IF(H267="","",MAX(0,H267-N(I267)))</f>
        <v/>
      </c>
      <c r="N267" s="8">
        <f>IF(AND(K267="выдано",B267&lt;&gt;"",TODAY()&gt;B267),INT(TODAY()-B267),"")</f>
        <v/>
      </c>
    </row>
    <row r="268">
      <c r="A268" s="10" t="n"/>
      <c r="B268" s="10" t="n"/>
      <c r="C268" s="6" t="n"/>
      <c r="D268" s="8">
        <f>IF(C268="","",IFERROR(INDEX('Оборудование'!$B:$B,MATCH(C268,'Оборудование'!$A:$A,0)),"нет такого номера"))</f>
        <v/>
      </c>
      <c r="E268" s="6" t="n"/>
      <c r="F268" s="6" t="n"/>
      <c r="G268" s="8">
        <f>IF(OR(A268="",B268=""),"",MAX(1,ROUNDUP(B268-A268,0)))</f>
        <v/>
      </c>
      <c r="H268" s="9">
        <f>IF(OR(G268="",C268=""),"",G268*IFERROR(INDEX('Оборудование'!$D:$D,MATCH(C268,'Оборудование'!$A:$A,0)),0))</f>
        <v/>
      </c>
      <c r="I268" s="7" t="n"/>
      <c r="J268" s="7" t="n"/>
      <c r="K268" s="6" t="n"/>
      <c r="L268" s="6" t="n"/>
      <c r="M268" s="9">
        <f>IF(H268="","",MAX(0,H268-N(I268)))</f>
        <v/>
      </c>
      <c r="N268" s="8">
        <f>IF(AND(K268="выдано",B268&lt;&gt;"",TODAY()&gt;B268),INT(TODAY()-B268),"")</f>
        <v/>
      </c>
    </row>
    <row r="269">
      <c r="A269" s="10" t="n"/>
      <c r="B269" s="10" t="n"/>
      <c r="C269" s="6" t="n"/>
      <c r="D269" s="8">
        <f>IF(C269="","",IFERROR(INDEX('Оборудование'!$B:$B,MATCH(C269,'Оборудование'!$A:$A,0)),"нет такого номера"))</f>
        <v/>
      </c>
      <c r="E269" s="6" t="n"/>
      <c r="F269" s="6" t="n"/>
      <c r="G269" s="8">
        <f>IF(OR(A269="",B269=""),"",MAX(1,ROUNDUP(B269-A269,0)))</f>
        <v/>
      </c>
      <c r="H269" s="9">
        <f>IF(OR(G269="",C269=""),"",G269*IFERROR(INDEX('Оборудование'!$D:$D,MATCH(C269,'Оборудование'!$A:$A,0)),0))</f>
        <v/>
      </c>
      <c r="I269" s="7" t="n"/>
      <c r="J269" s="7" t="n"/>
      <c r="K269" s="6" t="n"/>
      <c r="L269" s="6" t="n"/>
      <c r="M269" s="9">
        <f>IF(H269="","",MAX(0,H269-N(I269)))</f>
        <v/>
      </c>
      <c r="N269" s="8">
        <f>IF(AND(K269="выдано",B269&lt;&gt;"",TODAY()&gt;B269),INT(TODAY()-B269),"")</f>
        <v/>
      </c>
    </row>
    <row r="270">
      <c r="A270" s="10" t="n"/>
      <c r="B270" s="10" t="n"/>
      <c r="C270" s="6" t="n"/>
      <c r="D270" s="8">
        <f>IF(C270="","",IFERROR(INDEX('Оборудование'!$B:$B,MATCH(C270,'Оборудование'!$A:$A,0)),"нет такого номера"))</f>
        <v/>
      </c>
      <c r="E270" s="6" t="n"/>
      <c r="F270" s="6" t="n"/>
      <c r="G270" s="8">
        <f>IF(OR(A270="",B270=""),"",MAX(1,ROUNDUP(B270-A270,0)))</f>
        <v/>
      </c>
      <c r="H270" s="9">
        <f>IF(OR(G270="",C270=""),"",G270*IFERROR(INDEX('Оборудование'!$D:$D,MATCH(C270,'Оборудование'!$A:$A,0)),0))</f>
        <v/>
      </c>
      <c r="I270" s="7" t="n"/>
      <c r="J270" s="7" t="n"/>
      <c r="K270" s="6" t="n"/>
      <c r="L270" s="6" t="n"/>
      <c r="M270" s="9">
        <f>IF(H270="","",MAX(0,H270-N(I270)))</f>
        <v/>
      </c>
      <c r="N270" s="8">
        <f>IF(AND(K270="выдано",B270&lt;&gt;"",TODAY()&gt;B270),INT(TODAY()-B270),"")</f>
        <v/>
      </c>
    </row>
    <row r="271">
      <c r="A271" s="10" t="n"/>
      <c r="B271" s="10" t="n"/>
      <c r="C271" s="6" t="n"/>
      <c r="D271" s="8">
        <f>IF(C271="","",IFERROR(INDEX('Оборудование'!$B:$B,MATCH(C271,'Оборудование'!$A:$A,0)),"нет такого номера"))</f>
        <v/>
      </c>
      <c r="E271" s="6" t="n"/>
      <c r="F271" s="6" t="n"/>
      <c r="G271" s="8">
        <f>IF(OR(A271="",B271=""),"",MAX(1,ROUNDUP(B271-A271,0)))</f>
        <v/>
      </c>
      <c r="H271" s="9">
        <f>IF(OR(G271="",C271=""),"",G271*IFERROR(INDEX('Оборудование'!$D:$D,MATCH(C271,'Оборудование'!$A:$A,0)),0))</f>
        <v/>
      </c>
      <c r="I271" s="7" t="n"/>
      <c r="J271" s="7" t="n"/>
      <c r="K271" s="6" t="n"/>
      <c r="L271" s="6" t="n"/>
      <c r="M271" s="9">
        <f>IF(H271="","",MAX(0,H271-N(I271)))</f>
        <v/>
      </c>
      <c r="N271" s="8">
        <f>IF(AND(K271="выдано",B271&lt;&gt;"",TODAY()&gt;B271),INT(TODAY()-B271),"")</f>
        <v/>
      </c>
    </row>
    <row r="272">
      <c r="A272" s="10" t="n"/>
      <c r="B272" s="10" t="n"/>
      <c r="C272" s="6" t="n"/>
      <c r="D272" s="8">
        <f>IF(C272="","",IFERROR(INDEX('Оборудование'!$B:$B,MATCH(C272,'Оборудование'!$A:$A,0)),"нет такого номера"))</f>
        <v/>
      </c>
      <c r="E272" s="6" t="n"/>
      <c r="F272" s="6" t="n"/>
      <c r="G272" s="8">
        <f>IF(OR(A272="",B272=""),"",MAX(1,ROUNDUP(B272-A272,0)))</f>
        <v/>
      </c>
      <c r="H272" s="9">
        <f>IF(OR(G272="",C272=""),"",G272*IFERROR(INDEX('Оборудование'!$D:$D,MATCH(C272,'Оборудование'!$A:$A,0)),0))</f>
        <v/>
      </c>
      <c r="I272" s="7" t="n"/>
      <c r="J272" s="7" t="n"/>
      <c r="K272" s="6" t="n"/>
      <c r="L272" s="6" t="n"/>
      <c r="M272" s="9">
        <f>IF(H272="","",MAX(0,H272-N(I272)))</f>
        <v/>
      </c>
      <c r="N272" s="8">
        <f>IF(AND(K272="выдано",B272&lt;&gt;"",TODAY()&gt;B272),INT(TODAY()-B272),"")</f>
        <v/>
      </c>
    </row>
    <row r="273">
      <c r="A273" s="10" t="n"/>
      <c r="B273" s="10" t="n"/>
      <c r="C273" s="6" t="n"/>
      <c r="D273" s="8">
        <f>IF(C273="","",IFERROR(INDEX('Оборудование'!$B:$B,MATCH(C273,'Оборудование'!$A:$A,0)),"нет такого номера"))</f>
        <v/>
      </c>
      <c r="E273" s="6" t="n"/>
      <c r="F273" s="6" t="n"/>
      <c r="G273" s="8">
        <f>IF(OR(A273="",B273=""),"",MAX(1,ROUNDUP(B273-A273,0)))</f>
        <v/>
      </c>
      <c r="H273" s="9">
        <f>IF(OR(G273="",C273=""),"",G273*IFERROR(INDEX('Оборудование'!$D:$D,MATCH(C273,'Оборудование'!$A:$A,0)),0))</f>
        <v/>
      </c>
      <c r="I273" s="7" t="n"/>
      <c r="J273" s="7" t="n"/>
      <c r="K273" s="6" t="n"/>
      <c r="L273" s="6" t="n"/>
      <c r="M273" s="9">
        <f>IF(H273="","",MAX(0,H273-N(I273)))</f>
        <v/>
      </c>
      <c r="N273" s="8">
        <f>IF(AND(K273="выдано",B273&lt;&gt;"",TODAY()&gt;B273),INT(TODAY()-B273),"")</f>
        <v/>
      </c>
    </row>
    <row r="274">
      <c r="A274" s="10" t="n"/>
      <c r="B274" s="10" t="n"/>
      <c r="C274" s="6" t="n"/>
      <c r="D274" s="8">
        <f>IF(C274="","",IFERROR(INDEX('Оборудование'!$B:$B,MATCH(C274,'Оборудование'!$A:$A,0)),"нет такого номера"))</f>
        <v/>
      </c>
      <c r="E274" s="6" t="n"/>
      <c r="F274" s="6" t="n"/>
      <c r="G274" s="8">
        <f>IF(OR(A274="",B274=""),"",MAX(1,ROUNDUP(B274-A274,0)))</f>
        <v/>
      </c>
      <c r="H274" s="9">
        <f>IF(OR(G274="",C274=""),"",G274*IFERROR(INDEX('Оборудование'!$D:$D,MATCH(C274,'Оборудование'!$A:$A,0)),0))</f>
        <v/>
      </c>
      <c r="I274" s="7" t="n"/>
      <c r="J274" s="7" t="n"/>
      <c r="K274" s="6" t="n"/>
      <c r="L274" s="6" t="n"/>
      <c r="M274" s="9">
        <f>IF(H274="","",MAX(0,H274-N(I274)))</f>
        <v/>
      </c>
      <c r="N274" s="8">
        <f>IF(AND(K274="выдано",B274&lt;&gt;"",TODAY()&gt;B274),INT(TODAY()-B274),"")</f>
        <v/>
      </c>
    </row>
    <row r="275">
      <c r="A275" s="10" t="n"/>
      <c r="B275" s="10" t="n"/>
      <c r="C275" s="6" t="n"/>
      <c r="D275" s="8">
        <f>IF(C275="","",IFERROR(INDEX('Оборудование'!$B:$B,MATCH(C275,'Оборудование'!$A:$A,0)),"нет такого номера"))</f>
        <v/>
      </c>
      <c r="E275" s="6" t="n"/>
      <c r="F275" s="6" t="n"/>
      <c r="G275" s="8">
        <f>IF(OR(A275="",B275=""),"",MAX(1,ROUNDUP(B275-A275,0)))</f>
        <v/>
      </c>
      <c r="H275" s="9">
        <f>IF(OR(G275="",C275=""),"",G275*IFERROR(INDEX('Оборудование'!$D:$D,MATCH(C275,'Оборудование'!$A:$A,0)),0))</f>
        <v/>
      </c>
      <c r="I275" s="7" t="n"/>
      <c r="J275" s="7" t="n"/>
      <c r="K275" s="6" t="n"/>
      <c r="L275" s="6" t="n"/>
      <c r="M275" s="9">
        <f>IF(H275="","",MAX(0,H275-N(I275)))</f>
        <v/>
      </c>
      <c r="N275" s="8">
        <f>IF(AND(K275="выдано",B275&lt;&gt;"",TODAY()&gt;B275),INT(TODAY()-B275),"")</f>
        <v/>
      </c>
    </row>
    <row r="276">
      <c r="A276" s="10" t="n"/>
      <c r="B276" s="10" t="n"/>
      <c r="C276" s="6" t="n"/>
      <c r="D276" s="8">
        <f>IF(C276="","",IFERROR(INDEX('Оборудование'!$B:$B,MATCH(C276,'Оборудование'!$A:$A,0)),"нет такого номера"))</f>
        <v/>
      </c>
      <c r="E276" s="6" t="n"/>
      <c r="F276" s="6" t="n"/>
      <c r="G276" s="8">
        <f>IF(OR(A276="",B276=""),"",MAX(1,ROUNDUP(B276-A276,0)))</f>
        <v/>
      </c>
      <c r="H276" s="9">
        <f>IF(OR(G276="",C276=""),"",G276*IFERROR(INDEX('Оборудование'!$D:$D,MATCH(C276,'Оборудование'!$A:$A,0)),0))</f>
        <v/>
      </c>
      <c r="I276" s="7" t="n"/>
      <c r="J276" s="7" t="n"/>
      <c r="K276" s="6" t="n"/>
      <c r="L276" s="6" t="n"/>
      <c r="M276" s="9">
        <f>IF(H276="","",MAX(0,H276-N(I276)))</f>
        <v/>
      </c>
      <c r="N276" s="8">
        <f>IF(AND(K276="выдано",B276&lt;&gt;"",TODAY()&gt;B276),INT(TODAY()-B276),"")</f>
        <v/>
      </c>
    </row>
    <row r="277">
      <c r="A277" s="10" t="n"/>
      <c r="B277" s="10" t="n"/>
      <c r="C277" s="6" t="n"/>
      <c r="D277" s="8">
        <f>IF(C277="","",IFERROR(INDEX('Оборудование'!$B:$B,MATCH(C277,'Оборудование'!$A:$A,0)),"нет такого номера"))</f>
        <v/>
      </c>
      <c r="E277" s="6" t="n"/>
      <c r="F277" s="6" t="n"/>
      <c r="G277" s="8">
        <f>IF(OR(A277="",B277=""),"",MAX(1,ROUNDUP(B277-A277,0)))</f>
        <v/>
      </c>
      <c r="H277" s="9">
        <f>IF(OR(G277="",C277=""),"",G277*IFERROR(INDEX('Оборудование'!$D:$D,MATCH(C277,'Оборудование'!$A:$A,0)),0))</f>
        <v/>
      </c>
      <c r="I277" s="7" t="n"/>
      <c r="J277" s="7" t="n"/>
      <c r="K277" s="6" t="n"/>
      <c r="L277" s="6" t="n"/>
      <c r="M277" s="9">
        <f>IF(H277="","",MAX(0,H277-N(I277)))</f>
        <v/>
      </c>
      <c r="N277" s="8">
        <f>IF(AND(K277="выдано",B277&lt;&gt;"",TODAY()&gt;B277),INT(TODAY()-B277),"")</f>
        <v/>
      </c>
    </row>
    <row r="278">
      <c r="A278" s="10" t="n"/>
      <c r="B278" s="10" t="n"/>
      <c r="C278" s="6" t="n"/>
      <c r="D278" s="8">
        <f>IF(C278="","",IFERROR(INDEX('Оборудование'!$B:$B,MATCH(C278,'Оборудование'!$A:$A,0)),"нет такого номера"))</f>
        <v/>
      </c>
      <c r="E278" s="6" t="n"/>
      <c r="F278" s="6" t="n"/>
      <c r="G278" s="8">
        <f>IF(OR(A278="",B278=""),"",MAX(1,ROUNDUP(B278-A278,0)))</f>
        <v/>
      </c>
      <c r="H278" s="9">
        <f>IF(OR(G278="",C278=""),"",G278*IFERROR(INDEX('Оборудование'!$D:$D,MATCH(C278,'Оборудование'!$A:$A,0)),0))</f>
        <v/>
      </c>
      <c r="I278" s="7" t="n"/>
      <c r="J278" s="7" t="n"/>
      <c r="K278" s="6" t="n"/>
      <c r="L278" s="6" t="n"/>
      <c r="M278" s="9">
        <f>IF(H278="","",MAX(0,H278-N(I278)))</f>
        <v/>
      </c>
      <c r="N278" s="8">
        <f>IF(AND(K278="выдано",B278&lt;&gt;"",TODAY()&gt;B278),INT(TODAY()-B278),"")</f>
        <v/>
      </c>
    </row>
    <row r="279">
      <c r="A279" s="10" t="n"/>
      <c r="B279" s="10" t="n"/>
      <c r="C279" s="6" t="n"/>
      <c r="D279" s="8">
        <f>IF(C279="","",IFERROR(INDEX('Оборудование'!$B:$B,MATCH(C279,'Оборудование'!$A:$A,0)),"нет такого номера"))</f>
        <v/>
      </c>
      <c r="E279" s="6" t="n"/>
      <c r="F279" s="6" t="n"/>
      <c r="G279" s="8">
        <f>IF(OR(A279="",B279=""),"",MAX(1,ROUNDUP(B279-A279,0)))</f>
        <v/>
      </c>
      <c r="H279" s="9">
        <f>IF(OR(G279="",C279=""),"",G279*IFERROR(INDEX('Оборудование'!$D:$D,MATCH(C279,'Оборудование'!$A:$A,0)),0))</f>
        <v/>
      </c>
      <c r="I279" s="7" t="n"/>
      <c r="J279" s="7" t="n"/>
      <c r="K279" s="6" t="n"/>
      <c r="L279" s="6" t="n"/>
      <c r="M279" s="9">
        <f>IF(H279="","",MAX(0,H279-N(I279)))</f>
        <v/>
      </c>
      <c r="N279" s="8">
        <f>IF(AND(K279="выдано",B279&lt;&gt;"",TODAY()&gt;B279),INT(TODAY()-B279),"")</f>
        <v/>
      </c>
    </row>
    <row r="280">
      <c r="A280" s="10" t="n"/>
      <c r="B280" s="10" t="n"/>
      <c r="C280" s="6" t="n"/>
      <c r="D280" s="8">
        <f>IF(C280="","",IFERROR(INDEX('Оборудование'!$B:$B,MATCH(C280,'Оборудование'!$A:$A,0)),"нет такого номера"))</f>
        <v/>
      </c>
      <c r="E280" s="6" t="n"/>
      <c r="F280" s="6" t="n"/>
      <c r="G280" s="8">
        <f>IF(OR(A280="",B280=""),"",MAX(1,ROUNDUP(B280-A280,0)))</f>
        <v/>
      </c>
      <c r="H280" s="9">
        <f>IF(OR(G280="",C280=""),"",G280*IFERROR(INDEX('Оборудование'!$D:$D,MATCH(C280,'Оборудование'!$A:$A,0)),0))</f>
        <v/>
      </c>
      <c r="I280" s="7" t="n"/>
      <c r="J280" s="7" t="n"/>
      <c r="K280" s="6" t="n"/>
      <c r="L280" s="6" t="n"/>
      <c r="M280" s="9">
        <f>IF(H280="","",MAX(0,H280-N(I280)))</f>
        <v/>
      </c>
      <c r="N280" s="8">
        <f>IF(AND(K280="выдано",B280&lt;&gt;"",TODAY()&gt;B280),INT(TODAY()-B280),"")</f>
        <v/>
      </c>
    </row>
    <row r="281">
      <c r="A281" s="10" t="n"/>
      <c r="B281" s="10" t="n"/>
      <c r="C281" s="6" t="n"/>
      <c r="D281" s="8">
        <f>IF(C281="","",IFERROR(INDEX('Оборудование'!$B:$B,MATCH(C281,'Оборудование'!$A:$A,0)),"нет такого номера"))</f>
        <v/>
      </c>
      <c r="E281" s="6" t="n"/>
      <c r="F281" s="6" t="n"/>
      <c r="G281" s="8">
        <f>IF(OR(A281="",B281=""),"",MAX(1,ROUNDUP(B281-A281,0)))</f>
        <v/>
      </c>
      <c r="H281" s="9">
        <f>IF(OR(G281="",C281=""),"",G281*IFERROR(INDEX('Оборудование'!$D:$D,MATCH(C281,'Оборудование'!$A:$A,0)),0))</f>
        <v/>
      </c>
      <c r="I281" s="7" t="n"/>
      <c r="J281" s="7" t="n"/>
      <c r="K281" s="6" t="n"/>
      <c r="L281" s="6" t="n"/>
      <c r="M281" s="9">
        <f>IF(H281="","",MAX(0,H281-N(I281)))</f>
        <v/>
      </c>
      <c r="N281" s="8">
        <f>IF(AND(K281="выдано",B281&lt;&gt;"",TODAY()&gt;B281),INT(TODAY()-B281),"")</f>
        <v/>
      </c>
    </row>
    <row r="282">
      <c r="A282" s="10" t="n"/>
      <c r="B282" s="10" t="n"/>
      <c r="C282" s="6" t="n"/>
      <c r="D282" s="8">
        <f>IF(C282="","",IFERROR(INDEX('Оборудование'!$B:$B,MATCH(C282,'Оборудование'!$A:$A,0)),"нет такого номера"))</f>
        <v/>
      </c>
      <c r="E282" s="6" t="n"/>
      <c r="F282" s="6" t="n"/>
      <c r="G282" s="8">
        <f>IF(OR(A282="",B282=""),"",MAX(1,ROUNDUP(B282-A282,0)))</f>
        <v/>
      </c>
      <c r="H282" s="9">
        <f>IF(OR(G282="",C282=""),"",G282*IFERROR(INDEX('Оборудование'!$D:$D,MATCH(C282,'Оборудование'!$A:$A,0)),0))</f>
        <v/>
      </c>
      <c r="I282" s="7" t="n"/>
      <c r="J282" s="7" t="n"/>
      <c r="K282" s="6" t="n"/>
      <c r="L282" s="6" t="n"/>
      <c r="M282" s="9">
        <f>IF(H282="","",MAX(0,H282-N(I282)))</f>
        <v/>
      </c>
      <c r="N282" s="8">
        <f>IF(AND(K282="выдано",B282&lt;&gt;"",TODAY()&gt;B282),INT(TODAY()-B282),"")</f>
        <v/>
      </c>
    </row>
    <row r="283">
      <c r="A283" s="10" t="n"/>
      <c r="B283" s="10" t="n"/>
      <c r="C283" s="6" t="n"/>
      <c r="D283" s="8">
        <f>IF(C283="","",IFERROR(INDEX('Оборудование'!$B:$B,MATCH(C283,'Оборудование'!$A:$A,0)),"нет такого номера"))</f>
        <v/>
      </c>
      <c r="E283" s="6" t="n"/>
      <c r="F283" s="6" t="n"/>
      <c r="G283" s="8">
        <f>IF(OR(A283="",B283=""),"",MAX(1,ROUNDUP(B283-A283,0)))</f>
        <v/>
      </c>
      <c r="H283" s="9">
        <f>IF(OR(G283="",C283=""),"",G283*IFERROR(INDEX('Оборудование'!$D:$D,MATCH(C283,'Оборудование'!$A:$A,0)),0))</f>
        <v/>
      </c>
      <c r="I283" s="7" t="n"/>
      <c r="J283" s="7" t="n"/>
      <c r="K283" s="6" t="n"/>
      <c r="L283" s="6" t="n"/>
      <c r="M283" s="9">
        <f>IF(H283="","",MAX(0,H283-N(I283)))</f>
        <v/>
      </c>
      <c r="N283" s="8">
        <f>IF(AND(K283="выдано",B283&lt;&gt;"",TODAY()&gt;B283),INT(TODAY()-B283),"")</f>
        <v/>
      </c>
    </row>
    <row r="284">
      <c r="A284" s="10" t="n"/>
      <c r="B284" s="10" t="n"/>
      <c r="C284" s="6" t="n"/>
      <c r="D284" s="8">
        <f>IF(C284="","",IFERROR(INDEX('Оборудование'!$B:$B,MATCH(C284,'Оборудование'!$A:$A,0)),"нет такого номера"))</f>
        <v/>
      </c>
      <c r="E284" s="6" t="n"/>
      <c r="F284" s="6" t="n"/>
      <c r="G284" s="8">
        <f>IF(OR(A284="",B284=""),"",MAX(1,ROUNDUP(B284-A284,0)))</f>
        <v/>
      </c>
      <c r="H284" s="9">
        <f>IF(OR(G284="",C284=""),"",G284*IFERROR(INDEX('Оборудование'!$D:$D,MATCH(C284,'Оборудование'!$A:$A,0)),0))</f>
        <v/>
      </c>
      <c r="I284" s="7" t="n"/>
      <c r="J284" s="7" t="n"/>
      <c r="K284" s="6" t="n"/>
      <c r="L284" s="6" t="n"/>
      <c r="M284" s="9">
        <f>IF(H284="","",MAX(0,H284-N(I284)))</f>
        <v/>
      </c>
      <c r="N284" s="8">
        <f>IF(AND(K284="выдано",B284&lt;&gt;"",TODAY()&gt;B284),INT(TODAY()-B284),"")</f>
        <v/>
      </c>
    </row>
    <row r="285">
      <c r="A285" s="10" t="n"/>
      <c r="B285" s="10" t="n"/>
      <c r="C285" s="6" t="n"/>
      <c r="D285" s="8">
        <f>IF(C285="","",IFERROR(INDEX('Оборудование'!$B:$B,MATCH(C285,'Оборудование'!$A:$A,0)),"нет такого номера"))</f>
        <v/>
      </c>
      <c r="E285" s="6" t="n"/>
      <c r="F285" s="6" t="n"/>
      <c r="G285" s="8">
        <f>IF(OR(A285="",B285=""),"",MAX(1,ROUNDUP(B285-A285,0)))</f>
        <v/>
      </c>
      <c r="H285" s="9">
        <f>IF(OR(G285="",C285=""),"",G285*IFERROR(INDEX('Оборудование'!$D:$D,MATCH(C285,'Оборудование'!$A:$A,0)),0))</f>
        <v/>
      </c>
      <c r="I285" s="7" t="n"/>
      <c r="J285" s="7" t="n"/>
      <c r="K285" s="6" t="n"/>
      <c r="L285" s="6" t="n"/>
      <c r="M285" s="9">
        <f>IF(H285="","",MAX(0,H285-N(I285)))</f>
        <v/>
      </c>
      <c r="N285" s="8">
        <f>IF(AND(K285="выдано",B285&lt;&gt;"",TODAY()&gt;B285),INT(TODAY()-B285),"")</f>
        <v/>
      </c>
    </row>
    <row r="286">
      <c r="A286" s="10" t="n"/>
      <c r="B286" s="10" t="n"/>
      <c r="C286" s="6" t="n"/>
      <c r="D286" s="8">
        <f>IF(C286="","",IFERROR(INDEX('Оборудование'!$B:$B,MATCH(C286,'Оборудование'!$A:$A,0)),"нет такого номера"))</f>
        <v/>
      </c>
      <c r="E286" s="6" t="n"/>
      <c r="F286" s="6" t="n"/>
      <c r="G286" s="8">
        <f>IF(OR(A286="",B286=""),"",MAX(1,ROUNDUP(B286-A286,0)))</f>
        <v/>
      </c>
      <c r="H286" s="9">
        <f>IF(OR(G286="",C286=""),"",G286*IFERROR(INDEX('Оборудование'!$D:$D,MATCH(C286,'Оборудование'!$A:$A,0)),0))</f>
        <v/>
      </c>
      <c r="I286" s="7" t="n"/>
      <c r="J286" s="7" t="n"/>
      <c r="K286" s="6" t="n"/>
      <c r="L286" s="6" t="n"/>
      <c r="M286" s="9">
        <f>IF(H286="","",MAX(0,H286-N(I286)))</f>
        <v/>
      </c>
      <c r="N286" s="8">
        <f>IF(AND(K286="выдано",B286&lt;&gt;"",TODAY()&gt;B286),INT(TODAY()-B286),"")</f>
        <v/>
      </c>
    </row>
    <row r="287">
      <c r="A287" s="10" t="n"/>
      <c r="B287" s="10" t="n"/>
      <c r="C287" s="6" t="n"/>
      <c r="D287" s="8">
        <f>IF(C287="","",IFERROR(INDEX('Оборудование'!$B:$B,MATCH(C287,'Оборудование'!$A:$A,0)),"нет такого номера"))</f>
        <v/>
      </c>
      <c r="E287" s="6" t="n"/>
      <c r="F287" s="6" t="n"/>
      <c r="G287" s="8">
        <f>IF(OR(A287="",B287=""),"",MAX(1,ROUNDUP(B287-A287,0)))</f>
        <v/>
      </c>
      <c r="H287" s="9">
        <f>IF(OR(G287="",C287=""),"",G287*IFERROR(INDEX('Оборудование'!$D:$D,MATCH(C287,'Оборудование'!$A:$A,0)),0))</f>
        <v/>
      </c>
      <c r="I287" s="7" t="n"/>
      <c r="J287" s="7" t="n"/>
      <c r="K287" s="6" t="n"/>
      <c r="L287" s="6" t="n"/>
      <c r="M287" s="9">
        <f>IF(H287="","",MAX(0,H287-N(I287)))</f>
        <v/>
      </c>
      <c r="N287" s="8">
        <f>IF(AND(K287="выдано",B287&lt;&gt;"",TODAY()&gt;B287),INT(TODAY()-B287),"")</f>
        <v/>
      </c>
    </row>
    <row r="288">
      <c r="A288" s="10" t="n"/>
      <c r="B288" s="10" t="n"/>
      <c r="C288" s="6" t="n"/>
      <c r="D288" s="8">
        <f>IF(C288="","",IFERROR(INDEX('Оборудование'!$B:$B,MATCH(C288,'Оборудование'!$A:$A,0)),"нет такого номера"))</f>
        <v/>
      </c>
      <c r="E288" s="6" t="n"/>
      <c r="F288" s="6" t="n"/>
      <c r="G288" s="8">
        <f>IF(OR(A288="",B288=""),"",MAX(1,ROUNDUP(B288-A288,0)))</f>
        <v/>
      </c>
      <c r="H288" s="9">
        <f>IF(OR(G288="",C288=""),"",G288*IFERROR(INDEX('Оборудование'!$D:$D,MATCH(C288,'Оборудование'!$A:$A,0)),0))</f>
        <v/>
      </c>
      <c r="I288" s="7" t="n"/>
      <c r="J288" s="7" t="n"/>
      <c r="K288" s="6" t="n"/>
      <c r="L288" s="6" t="n"/>
      <c r="M288" s="9">
        <f>IF(H288="","",MAX(0,H288-N(I288)))</f>
        <v/>
      </c>
      <c r="N288" s="8">
        <f>IF(AND(K288="выдано",B288&lt;&gt;"",TODAY()&gt;B288),INT(TODAY()-B288),"")</f>
        <v/>
      </c>
    </row>
    <row r="289">
      <c r="A289" s="10" t="n"/>
      <c r="B289" s="10" t="n"/>
      <c r="C289" s="6" t="n"/>
      <c r="D289" s="8">
        <f>IF(C289="","",IFERROR(INDEX('Оборудование'!$B:$B,MATCH(C289,'Оборудование'!$A:$A,0)),"нет такого номера"))</f>
        <v/>
      </c>
      <c r="E289" s="6" t="n"/>
      <c r="F289" s="6" t="n"/>
      <c r="G289" s="8">
        <f>IF(OR(A289="",B289=""),"",MAX(1,ROUNDUP(B289-A289,0)))</f>
        <v/>
      </c>
      <c r="H289" s="9">
        <f>IF(OR(G289="",C289=""),"",G289*IFERROR(INDEX('Оборудование'!$D:$D,MATCH(C289,'Оборудование'!$A:$A,0)),0))</f>
        <v/>
      </c>
      <c r="I289" s="7" t="n"/>
      <c r="J289" s="7" t="n"/>
      <c r="K289" s="6" t="n"/>
      <c r="L289" s="6" t="n"/>
      <c r="M289" s="9">
        <f>IF(H289="","",MAX(0,H289-N(I289)))</f>
        <v/>
      </c>
      <c r="N289" s="8">
        <f>IF(AND(K289="выдано",B289&lt;&gt;"",TODAY()&gt;B289),INT(TODAY()-B289),"")</f>
        <v/>
      </c>
    </row>
    <row r="290">
      <c r="A290" s="10" t="n"/>
      <c r="B290" s="10" t="n"/>
      <c r="C290" s="6" t="n"/>
      <c r="D290" s="8">
        <f>IF(C290="","",IFERROR(INDEX('Оборудование'!$B:$B,MATCH(C290,'Оборудование'!$A:$A,0)),"нет такого номера"))</f>
        <v/>
      </c>
      <c r="E290" s="6" t="n"/>
      <c r="F290" s="6" t="n"/>
      <c r="G290" s="8">
        <f>IF(OR(A290="",B290=""),"",MAX(1,ROUNDUP(B290-A290,0)))</f>
        <v/>
      </c>
      <c r="H290" s="9">
        <f>IF(OR(G290="",C290=""),"",G290*IFERROR(INDEX('Оборудование'!$D:$D,MATCH(C290,'Оборудование'!$A:$A,0)),0))</f>
        <v/>
      </c>
      <c r="I290" s="7" t="n"/>
      <c r="J290" s="7" t="n"/>
      <c r="K290" s="6" t="n"/>
      <c r="L290" s="6" t="n"/>
      <c r="M290" s="9">
        <f>IF(H290="","",MAX(0,H290-N(I290)))</f>
        <v/>
      </c>
      <c r="N290" s="8">
        <f>IF(AND(K290="выдано",B290&lt;&gt;"",TODAY()&gt;B290),INT(TODAY()-B290),"")</f>
        <v/>
      </c>
    </row>
    <row r="291">
      <c r="A291" s="10" t="n"/>
      <c r="B291" s="10" t="n"/>
      <c r="C291" s="6" t="n"/>
      <c r="D291" s="8">
        <f>IF(C291="","",IFERROR(INDEX('Оборудование'!$B:$B,MATCH(C291,'Оборудование'!$A:$A,0)),"нет такого номера"))</f>
        <v/>
      </c>
      <c r="E291" s="6" t="n"/>
      <c r="F291" s="6" t="n"/>
      <c r="G291" s="8">
        <f>IF(OR(A291="",B291=""),"",MAX(1,ROUNDUP(B291-A291,0)))</f>
        <v/>
      </c>
      <c r="H291" s="9">
        <f>IF(OR(G291="",C291=""),"",G291*IFERROR(INDEX('Оборудование'!$D:$D,MATCH(C291,'Оборудование'!$A:$A,0)),0))</f>
        <v/>
      </c>
      <c r="I291" s="7" t="n"/>
      <c r="J291" s="7" t="n"/>
      <c r="K291" s="6" t="n"/>
      <c r="L291" s="6" t="n"/>
      <c r="M291" s="9">
        <f>IF(H291="","",MAX(0,H291-N(I291)))</f>
        <v/>
      </c>
      <c r="N291" s="8">
        <f>IF(AND(K291="выдано",B291&lt;&gt;"",TODAY()&gt;B291),INT(TODAY()-B291),"")</f>
        <v/>
      </c>
    </row>
    <row r="292">
      <c r="A292" s="10" t="n"/>
      <c r="B292" s="10" t="n"/>
      <c r="C292" s="6" t="n"/>
      <c r="D292" s="8">
        <f>IF(C292="","",IFERROR(INDEX('Оборудование'!$B:$B,MATCH(C292,'Оборудование'!$A:$A,0)),"нет такого номера"))</f>
        <v/>
      </c>
      <c r="E292" s="6" t="n"/>
      <c r="F292" s="6" t="n"/>
      <c r="G292" s="8">
        <f>IF(OR(A292="",B292=""),"",MAX(1,ROUNDUP(B292-A292,0)))</f>
        <v/>
      </c>
      <c r="H292" s="9">
        <f>IF(OR(G292="",C292=""),"",G292*IFERROR(INDEX('Оборудование'!$D:$D,MATCH(C292,'Оборудование'!$A:$A,0)),0))</f>
        <v/>
      </c>
      <c r="I292" s="7" t="n"/>
      <c r="J292" s="7" t="n"/>
      <c r="K292" s="6" t="n"/>
      <c r="L292" s="6" t="n"/>
      <c r="M292" s="9">
        <f>IF(H292="","",MAX(0,H292-N(I292)))</f>
        <v/>
      </c>
      <c r="N292" s="8">
        <f>IF(AND(K292="выдано",B292&lt;&gt;"",TODAY()&gt;B292),INT(TODAY()-B292),"")</f>
        <v/>
      </c>
    </row>
    <row r="293">
      <c r="A293" s="10" t="n"/>
      <c r="B293" s="10" t="n"/>
      <c r="C293" s="6" t="n"/>
      <c r="D293" s="8">
        <f>IF(C293="","",IFERROR(INDEX('Оборудование'!$B:$B,MATCH(C293,'Оборудование'!$A:$A,0)),"нет такого номера"))</f>
        <v/>
      </c>
      <c r="E293" s="6" t="n"/>
      <c r="F293" s="6" t="n"/>
      <c r="G293" s="8">
        <f>IF(OR(A293="",B293=""),"",MAX(1,ROUNDUP(B293-A293,0)))</f>
        <v/>
      </c>
      <c r="H293" s="9">
        <f>IF(OR(G293="",C293=""),"",G293*IFERROR(INDEX('Оборудование'!$D:$D,MATCH(C293,'Оборудование'!$A:$A,0)),0))</f>
        <v/>
      </c>
      <c r="I293" s="7" t="n"/>
      <c r="J293" s="7" t="n"/>
      <c r="K293" s="6" t="n"/>
      <c r="L293" s="6" t="n"/>
      <c r="M293" s="9">
        <f>IF(H293="","",MAX(0,H293-N(I293)))</f>
        <v/>
      </c>
      <c r="N293" s="8">
        <f>IF(AND(K293="выдано",B293&lt;&gt;"",TODAY()&gt;B293),INT(TODAY()-B293),"")</f>
        <v/>
      </c>
    </row>
    <row r="294">
      <c r="A294" s="10" t="n"/>
      <c r="B294" s="10" t="n"/>
      <c r="C294" s="6" t="n"/>
      <c r="D294" s="8">
        <f>IF(C294="","",IFERROR(INDEX('Оборудование'!$B:$B,MATCH(C294,'Оборудование'!$A:$A,0)),"нет такого номера"))</f>
        <v/>
      </c>
      <c r="E294" s="6" t="n"/>
      <c r="F294" s="6" t="n"/>
      <c r="G294" s="8">
        <f>IF(OR(A294="",B294=""),"",MAX(1,ROUNDUP(B294-A294,0)))</f>
        <v/>
      </c>
      <c r="H294" s="9">
        <f>IF(OR(G294="",C294=""),"",G294*IFERROR(INDEX('Оборудование'!$D:$D,MATCH(C294,'Оборудование'!$A:$A,0)),0))</f>
        <v/>
      </c>
      <c r="I294" s="7" t="n"/>
      <c r="J294" s="7" t="n"/>
      <c r="K294" s="6" t="n"/>
      <c r="L294" s="6" t="n"/>
      <c r="M294" s="9">
        <f>IF(H294="","",MAX(0,H294-N(I294)))</f>
        <v/>
      </c>
      <c r="N294" s="8">
        <f>IF(AND(K294="выдано",B294&lt;&gt;"",TODAY()&gt;B294),INT(TODAY()-B294),"")</f>
        <v/>
      </c>
    </row>
    <row r="295">
      <c r="A295" s="10" t="n"/>
      <c r="B295" s="10" t="n"/>
      <c r="C295" s="6" t="n"/>
      <c r="D295" s="8">
        <f>IF(C295="","",IFERROR(INDEX('Оборудование'!$B:$B,MATCH(C295,'Оборудование'!$A:$A,0)),"нет такого номера"))</f>
        <v/>
      </c>
      <c r="E295" s="6" t="n"/>
      <c r="F295" s="6" t="n"/>
      <c r="G295" s="8">
        <f>IF(OR(A295="",B295=""),"",MAX(1,ROUNDUP(B295-A295,0)))</f>
        <v/>
      </c>
      <c r="H295" s="9">
        <f>IF(OR(G295="",C295=""),"",G295*IFERROR(INDEX('Оборудование'!$D:$D,MATCH(C295,'Оборудование'!$A:$A,0)),0))</f>
        <v/>
      </c>
      <c r="I295" s="7" t="n"/>
      <c r="J295" s="7" t="n"/>
      <c r="K295" s="6" t="n"/>
      <c r="L295" s="6" t="n"/>
      <c r="M295" s="9">
        <f>IF(H295="","",MAX(0,H295-N(I295)))</f>
        <v/>
      </c>
      <c r="N295" s="8">
        <f>IF(AND(K295="выдано",B295&lt;&gt;"",TODAY()&gt;B295),INT(TODAY()-B295),"")</f>
        <v/>
      </c>
    </row>
    <row r="296">
      <c r="A296" s="10" t="n"/>
      <c r="B296" s="10" t="n"/>
      <c r="C296" s="6" t="n"/>
      <c r="D296" s="8">
        <f>IF(C296="","",IFERROR(INDEX('Оборудование'!$B:$B,MATCH(C296,'Оборудование'!$A:$A,0)),"нет такого номера"))</f>
        <v/>
      </c>
      <c r="E296" s="6" t="n"/>
      <c r="F296" s="6" t="n"/>
      <c r="G296" s="8">
        <f>IF(OR(A296="",B296=""),"",MAX(1,ROUNDUP(B296-A296,0)))</f>
        <v/>
      </c>
      <c r="H296" s="9">
        <f>IF(OR(G296="",C296=""),"",G296*IFERROR(INDEX('Оборудование'!$D:$D,MATCH(C296,'Оборудование'!$A:$A,0)),0))</f>
        <v/>
      </c>
      <c r="I296" s="7" t="n"/>
      <c r="J296" s="7" t="n"/>
      <c r="K296" s="6" t="n"/>
      <c r="L296" s="6" t="n"/>
      <c r="M296" s="9">
        <f>IF(H296="","",MAX(0,H296-N(I296)))</f>
        <v/>
      </c>
      <c r="N296" s="8">
        <f>IF(AND(K296="выдано",B296&lt;&gt;"",TODAY()&gt;B296),INT(TODAY()-B296),"")</f>
        <v/>
      </c>
    </row>
    <row r="297">
      <c r="A297" s="10" t="n"/>
      <c r="B297" s="10" t="n"/>
      <c r="C297" s="6" t="n"/>
      <c r="D297" s="8">
        <f>IF(C297="","",IFERROR(INDEX('Оборудование'!$B:$B,MATCH(C297,'Оборудование'!$A:$A,0)),"нет такого номера"))</f>
        <v/>
      </c>
      <c r="E297" s="6" t="n"/>
      <c r="F297" s="6" t="n"/>
      <c r="G297" s="8">
        <f>IF(OR(A297="",B297=""),"",MAX(1,ROUNDUP(B297-A297,0)))</f>
        <v/>
      </c>
      <c r="H297" s="9">
        <f>IF(OR(G297="",C297=""),"",G297*IFERROR(INDEX('Оборудование'!$D:$D,MATCH(C297,'Оборудование'!$A:$A,0)),0))</f>
        <v/>
      </c>
      <c r="I297" s="7" t="n"/>
      <c r="J297" s="7" t="n"/>
      <c r="K297" s="6" t="n"/>
      <c r="L297" s="6" t="n"/>
      <c r="M297" s="9">
        <f>IF(H297="","",MAX(0,H297-N(I297)))</f>
        <v/>
      </c>
      <c r="N297" s="8">
        <f>IF(AND(K297="выдано",B297&lt;&gt;"",TODAY()&gt;B297),INT(TODAY()-B297),"")</f>
        <v/>
      </c>
    </row>
    <row r="298">
      <c r="A298" s="10" t="n"/>
      <c r="B298" s="10" t="n"/>
      <c r="C298" s="6" t="n"/>
      <c r="D298" s="8">
        <f>IF(C298="","",IFERROR(INDEX('Оборудование'!$B:$B,MATCH(C298,'Оборудование'!$A:$A,0)),"нет такого номера"))</f>
        <v/>
      </c>
      <c r="E298" s="6" t="n"/>
      <c r="F298" s="6" t="n"/>
      <c r="G298" s="8">
        <f>IF(OR(A298="",B298=""),"",MAX(1,ROUNDUP(B298-A298,0)))</f>
        <v/>
      </c>
      <c r="H298" s="9">
        <f>IF(OR(G298="",C298=""),"",G298*IFERROR(INDEX('Оборудование'!$D:$D,MATCH(C298,'Оборудование'!$A:$A,0)),0))</f>
        <v/>
      </c>
      <c r="I298" s="7" t="n"/>
      <c r="J298" s="7" t="n"/>
      <c r="K298" s="6" t="n"/>
      <c r="L298" s="6" t="n"/>
      <c r="M298" s="9">
        <f>IF(H298="","",MAX(0,H298-N(I298)))</f>
        <v/>
      </c>
      <c r="N298" s="8">
        <f>IF(AND(K298="выдано",B298&lt;&gt;"",TODAY()&gt;B298),INT(TODAY()-B298),"")</f>
        <v/>
      </c>
    </row>
    <row r="299">
      <c r="A299" s="10" t="n"/>
      <c r="B299" s="10" t="n"/>
      <c r="C299" s="6" t="n"/>
      <c r="D299" s="8">
        <f>IF(C299="","",IFERROR(INDEX('Оборудование'!$B:$B,MATCH(C299,'Оборудование'!$A:$A,0)),"нет такого номера"))</f>
        <v/>
      </c>
      <c r="E299" s="6" t="n"/>
      <c r="F299" s="6" t="n"/>
      <c r="G299" s="8">
        <f>IF(OR(A299="",B299=""),"",MAX(1,ROUNDUP(B299-A299,0)))</f>
        <v/>
      </c>
      <c r="H299" s="9">
        <f>IF(OR(G299="",C299=""),"",G299*IFERROR(INDEX('Оборудование'!$D:$D,MATCH(C299,'Оборудование'!$A:$A,0)),0))</f>
        <v/>
      </c>
      <c r="I299" s="7" t="n"/>
      <c r="J299" s="7" t="n"/>
      <c r="K299" s="6" t="n"/>
      <c r="L299" s="6" t="n"/>
      <c r="M299" s="9">
        <f>IF(H299="","",MAX(0,H299-N(I299)))</f>
        <v/>
      </c>
      <c r="N299" s="8">
        <f>IF(AND(K299="выдано",B299&lt;&gt;"",TODAY()&gt;B299),INT(TODAY()-B299),"")</f>
        <v/>
      </c>
    </row>
    <row r="300">
      <c r="A300" s="10" t="n"/>
      <c r="B300" s="10" t="n"/>
      <c r="C300" s="6" t="n"/>
      <c r="D300" s="8">
        <f>IF(C300="","",IFERROR(INDEX('Оборудование'!$B:$B,MATCH(C300,'Оборудование'!$A:$A,0)),"нет такого номера"))</f>
        <v/>
      </c>
      <c r="E300" s="6" t="n"/>
      <c r="F300" s="6" t="n"/>
      <c r="G300" s="8">
        <f>IF(OR(A300="",B300=""),"",MAX(1,ROUNDUP(B300-A300,0)))</f>
        <v/>
      </c>
      <c r="H300" s="9">
        <f>IF(OR(G300="",C300=""),"",G300*IFERROR(INDEX('Оборудование'!$D:$D,MATCH(C300,'Оборудование'!$A:$A,0)),0))</f>
        <v/>
      </c>
      <c r="I300" s="7" t="n"/>
      <c r="J300" s="7" t="n"/>
      <c r="K300" s="6" t="n"/>
      <c r="L300" s="6" t="n"/>
      <c r="M300" s="9">
        <f>IF(H300="","",MAX(0,H300-N(I300)))</f>
        <v/>
      </c>
      <c r="N300" s="8">
        <f>IF(AND(K300="выдано",B300&lt;&gt;"",TODAY()&gt;B300),INT(TODAY()-B300),"")</f>
        <v/>
      </c>
    </row>
    <row r="301">
      <c r="A301" s="10" t="n"/>
      <c r="B301" s="10" t="n"/>
      <c r="C301" s="6" t="n"/>
      <c r="D301" s="8">
        <f>IF(C301="","",IFERROR(INDEX('Оборудование'!$B:$B,MATCH(C301,'Оборудование'!$A:$A,0)),"нет такого номера"))</f>
        <v/>
      </c>
      <c r="E301" s="6" t="n"/>
      <c r="F301" s="6" t="n"/>
      <c r="G301" s="8">
        <f>IF(OR(A301="",B301=""),"",MAX(1,ROUNDUP(B301-A301,0)))</f>
        <v/>
      </c>
      <c r="H301" s="9">
        <f>IF(OR(G301="",C301=""),"",G301*IFERROR(INDEX('Оборудование'!$D:$D,MATCH(C301,'Оборудование'!$A:$A,0)),0))</f>
        <v/>
      </c>
      <c r="I301" s="7" t="n"/>
      <c r="J301" s="7" t="n"/>
      <c r="K301" s="6" t="n"/>
      <c r="L301" s="6" t="n"/>
      <c r="M301" s="9">
        <f>IF(H301="","",MAX(0,H301-N(I301)))</f>
        <v/>
      </c>
      <c r="N301" s="8">
        <f>IF(AND(K301="выдано",B301&lt;&gt;"",TODAY()&gt;B301),INT(TODAY()-B301),"")</f>
        <v/>
      </c>
    </row>
  </sheetData>
  <autoFilter ref="A1:N301"/>
  <conditionalFormatting sqref="A2:N301">
    <cfRule type="expression" priority="1" dxfId="2">
      <formula>AND($K2="выдано",$B2&lt;&gt;"",TODAY()&gt;$B2)</formula>
    </cfRule>
  </conditionalFormatting>
  <dataValidations count="2">
    <dataValidation sqref="K2:K301" showDropDown="0" showInputMessage="0" showErrorMessage="0" allowBlank="1" type="list">
      <formula1>"выдано,возвращено"</formula1>
    </dataValidation>
    <dataValidation sqref="L2:L3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1" t="inlineStr">
        <is>
          <t>Итоги проката</t>
        </is>
      </c>
    </row>
    <row r="3">
      <c r="A3" t="inlineStr">
        <is>
          <t>Месяц (первое число месяца)</t>
        </is>
      </c>
      <c r="B3" s="12" t="n">
        <v>46296</v>
      </c>
    </row>
    <row r="5">
      <c r="A5" s="13" t="inlineStr">
        <is>
          <t>Выручка за месяц (оплачено)</t>
        </is>
      </c>
      <c r="B5" s="14">
        <f>SUMIFS('Аренды'!$I$2:$I$301,'Аренды'!$A$2:$A$301,"&gt;="&amp;B3,'Аренды'!$A$2:$A$301,"&lt;"&amp;EDATE(B3,1))</f>
        <v/>
      </c>
    </row>
    <row r="6">
      <c r="A6" s="13" t="inlineStr">
        <is>
          <t>Аренд за месяц</t>
        </is>
      </c>
      <c r="B6" s="15">
        <f>COUNTIFS('Аренды'!$A$2:$A$301,"&gt;="&amp;B3,'Аренды'!$A$2:$A$301,"&lt;"&amp;EDATE(B3,1))</f>
        <v/>
      </c>
    </row>
    <row r="7">
      <c r="A7" s="13" t="inlineStr">
        <is>
          <t>Сейчас на руках</t>
        </is>
      </c>
      <c r="B7" s="15">
        <f>COUNTIF('Аренды'!$K$2:$K$301,"выдано")</f>
        <v/>
      </c>
    </row>
    <row r="8">
      <c r="A8" s="13" t="inlineStr">
        <is>
          <t>Просрочено</t>
        </is>
      </c>
      <c r="B8" s="15">
        <f>SUMPRODUCT(('Аренды'!$K$2:$K$301="выдано")*('Аренды'!$B$2:$B$301&lt;&gt;"")*('Аренды'!$B$2:$B$301&lt;TODAY()))</f>
        <v/>
      </c>
    </row>
    <row r="9">
      <c r="A9" s="13" t="inlineStr">
        <is>
          <t>Залогов на руках (вернуть клиентам)</t>
        </is>
      </c>
      <c r="B9" s="14">
        <f>SUMIFS('Аренды'!$J$2:$J$301,'Аренды'!$L$2:$L$301,"нет")</f>
        <v/>
      </c>
    </row>
    <row r="10">
      <c r="A10" s="13" t="inlineStr">
        <is>
          <t>Долги клиентов</t>
        </is>
      </c>
      <c r="B10" s="14">
        <f>SUM('Аренды'!$M$2:$M$301)</f>
        <v/>
      </c>
    </row>
    <row r="12">
      <c r="A12" s="4" t="inlineStr">
        <is>
          <t>Напоминания клиентам, договоры и онлайн-бронь — в Rentika:</t>
        </is>
      </c>
    </row>
    <row r="13">
      <c r="A13" s="3" t="inlineStr">
        <is>
          <t>https://rentikacrm.com/?utm_source=shablon&amp;utm_medium=xlsx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2026-10-28T17:05:56Z</dcterms:created>
  <dcterms:modified xmlns:dcterms="http://purl.org/dc/terms/" xmlns:xsi="http://www.w3.org/2001/XMLSchema-instance" xsi:type="dcterms:W3CDTF">2026-10-28T17:05:56Z</dcterms:modified>
</cp:coreProperties>
</file>